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r2\КСП\2 СОГЛАШЕНИЯ\16 Хорей-Верский сельсовет НАО\Бюджет\2021\Внешняя проверка\Годовой отчет\заключение\"/>
    </mc:Choice>
  </mc:AlternateContent>
  <bookViews>
    <workbookView xWindow="8835" yWindow="30" windowWidth="17265" windowHeight="11715" firstSheet="1" activeTab="1"/>
  </bookViews>
  <sheets>
    <sheet name="Лист1" sheetId="1" state="hidden" r:id="rId1"/>
    <sheet name="Лист2" sheetId="2" r:id="rId2"/>
    <sheet name="Лист3" sheetId="3" state="hidden" r:id="rId3"/>
    <sheet name="Лист4" sheetId="4" state="hidden" r:id="rId4"/>
    <sheet name="Лист5" sheetId="5" r:id="rId5"/>
  </sheets>
  <calcPr calcId="162913"/>
</workbook>
</file>

<file path=xl/calcChain.xml><?xml version="1.0" encoding="utf-8"?>
<calcChain xmlns="http://schemas.openxmlformats.org/spreadsheetml/2006/main">
  <c r="C9" i="2" l="1"/>
  <c r="J25" i="2" l="1"/>
  <c r="K25" i="2"/>
  <c r="E21" i="2"/>
  <c r="D40" i="2"/>
  <c r="D21" i="2"/>
  <c r="J28" i="2" l="1"/>
  <c r="K28" i="2"/>
  <c r="F11" i="2" l="1"/>
  <c r="H11" i="2"/>
  <c r="F44" i="2"/>
  <c r="H44" i="2"/>
  <c r="F21" i="2"/>
  <c r="H21" i="2"/>
  <c r="F19" i="2"/>
  <c r="H19" i="2"/>
  <c r="I28" i="2" s="1"/>
  <c r="F30" i="2"/>
  <c r="H30" i="2"/>
  <c r="F26" i="2"/>
  <c r="H26" i="2"/>
  <c r="M45" i="2" l="1"/>
  <c r="J38" i="2" l="1"/>
  <c r="J39" i="2"/>
  <c r="J18" i="2"/>
  <c r="M33" i="2" l="1"/>
  <c r="M18" i="2"/>
  <c r="L43" i="2"/>
  <c r="J41" i="2"/>
  <c r="J42" i="2"/>
  <c r="M44" i="2"/>
  <c r="H40" i="2"/>
  <c r="H37" i="2"/>
  <c r="H35" i="2"/>
  <c r="H9" i="2" l="1"/>
  <c r="J34" i="2"/>
  <c r="L29" i="2" l="1"/>
  <c r="E44" i="2"/>
  <c r="J44" i="2" s="1"/>
  <c r="E40" i="2"/>
  <c r="E37" i="2"/>
  <c r="J37" i="2" s="1"/>
  <c r="E35" i="2"/>
  <c r="E30" i="2"/>
  <c r="E26" i="2"/>
  <c r="E19" i="2"/>
  <c r="E11" i="2"/>
  <c r="E9" i="2" l="1"/>
  <c r="L45" i="2"/>
  <c r="L42" i="2"/>
  <c r="L41" i="2"/>
  <c r="L38" i="2"/>
  <c r="L36" i="2"/>
  <c r="L32" i="2"/>
  <c r="L33" i="2"/>
  <c r="L34" i="2"/>
  <c r="L31" i="2"/>
  <c r="L27" i="2"/>
  <c r="L24" i="2"/>
  <c r="L20" i="2"/>
  <c r="L18" i="2"/>
  <c r="L13" i="2"/>
  <c r="L14" i="2"/>
  <c r="L15" i="2"/>
  <c r="L12" i="2"/>
  <c r="K14" i="2"/>
  <c r="M13" i="2"/>
  <c r="M39" i="2" l="1"/>
  <c r="M38" i="2"/>
  <c r="M42" i="2"/>
  <c r="M41" i="2"/>
  <c r="M31" i="2"/>
  <c r="M32" i="2"/>
  <c r="M27" i="2"/>
  <c r="M22" i="2"/>
  <c r="M24" i="2"/>
  <c r="M20" i="2"/>
  <c r="M12" i="2"/>
  <c r="M14" i="2"/>
  <c r="M15" i="2"/>
  <c r="F40" i="2"/>
  <c r="F37" i="2"/>
  <c r="F35" i="2"/>
  <c r="D44" i="2"/>
  <c r="D37" i="2"/>
  <c r="D35" i="2"/>
  <c r="D30" i="2"/>
  <c r="D26" i="2"/>
  <c r="D19" i="2"/>
  <c r="D11" i="2"/>
  <c r="F9" i="2" l="1"/>
  <c r="D9" i="2"/>
  <c r="M21" i="2"/>
  <c r="K15" i="2"/>
  <c r="G43" i="2"/>
  <c r="L21" i="2" l="1"/>
  <c r="J12" i="2"/>
  <c r="J13" i="2"/>
  <c r="J14" i="2"/>
  <c r="J15" i="2"/>
  <c r="J20" i="2"/>
  <c r="J22" i="2"/>
  <c r="J24" i="2"/>
  <c r="J27" i="2"/>
  <c r="J31" i="2"/>
  <c r="J32" i="2"/>
  <c r="J33" i="2"/>
  <c r="I22" i="2"/>
  <c r="K12" i="2"/>
  <c r="K13" i="2"/>
  <c r="K18" i="2"/>
  <c r="K20" i="2"/>
  <c r="K22" i="2"/>
  <c r="K24" i="2"/>
  <c r="K27" i="2"/>
  <c r="K29" i="2"/>
  <c r="K31" i="2"/>
  <c r="K32" i="2"/>
  <c r="K33" i="2"/>
  <c r="K34" i="2"/>
  <c r="K36" i="2"/>
  <c r="K38" i="2"/>
  <c r="K39" i="2"/>
  <c r="K41" i="2"/>
  <c r="K42" i="2"/>
  <c r="K45" i="2"/>
  <c r="G13" i="2"/>
  <c r="G14" i="2"/>
  <c r="G15" i="2"/>
  <c r="G16" i="2"/>
  <c r="G17" i="2"/>
  <c r="G18" i="2"/>
  <c r="G20" i="2"/>
  <c r="G19" i="2" s="1"/>
  <c r="G22" i="2"/>
  <c r="G23" i="2"/>
  <c r="G24" i="2"/>
  <c r="G27" i="2"/>
  <c r="G29" i="2"/>
  <c r="G31" i="2"/>
  <c r="G32" i="2"/>
  <c r="G33" i="2"/>
  <c r="G34" i="2"/>
  <c r="G36" i="2"/>
  <c r="G38" i="2"/>
  <c r="G39" i="2"/>
  <c r="G41" i="2"/>
  <c r="G42" i="2"/>
  <c r="G45" i="2"/>
  <c r="G44" i="2" s="1"/>
  <c r="G12" i="2"/>
  <c r="G26" i="2" l="1"/>
  <c r="G21" i="2"/>
  <c r="G11" i="2"/>
  <c r="G30" i="2"/>
  <c r="M19" i="2"/>
  <c r="L19" i="2"/>
  <c r="M30" i="2"/>
  <c r="L30" i="2"/>
  <c r="M37" i="2"/>
  <c r="L37" i="2"/>
  <c r="L44" i="2"/>
  <c r="M11" i="2"/>
  <c r="L11" i="2"/>
  <c r="L26" i="2"/>
  <c r="L35" i="2"/>
  <c r="M40" i="2"/>
  <c r="L40" i="2"/>
  <c r="M26" i="2"/>
  <c r="L20" i="1"/>
  <c r="I60" i="3"/>
  <c r="H60" i="3"/>
  <c r="F60" i="3"/>
  <c r="F57" i="3"/>
  <c r="H57" i="3"/>
  <c r="I57" i="3"/>
  <c r="F53" i="3"/>
  <c r="H53" i="3"/>
  <c r="I53" i="3"/>
  <c r="F50" i="3"/>
  <c r="H50" i="3"/>
  <c r="I50" i="3"/>
  <c r="F48" i="3"/>
  <c r="H48" i="3"/>
  <c r="I48" i="3"/>
  <c r="F37" i="3"/>
  <c r="H37" i="3"/>
  <c r="I37" i="3"/>
  <c r="F31" i="3"/>
  <c r="H31" i="3"/>
  <c r="I31" i="3"/>
  <c r="C7" i="3"/>
  <c r="F28" i="3"/>
  <c r="H28" i="3"/>
  <c r="I28" i="3"/>
  <c r="H17" i="4"/>
  <c r="H16" i="4"/>
  <c r="G17" i="4"/>
  <c r="G16" i="4"/>
  <c r="E17" i="4"/>
  <c r="E16" i="4"/>
  <c r="H9" i="4"/>
  <c r="G9" i="4"/>
  <c r="E9" i="4"/>
  <c r="D6" i="4"/>
  <c r="F17" i="4" s="1"/>
  <c r="C6" i="4"/>
  <c r="G6" i="4" s="1"/>
  <c r="E7" i="3"/>
  <c r="G53" i="3" s="1"/>
  <c r="D7" i="3"/>
  <c r="H39" i="3"/>
  <c r="H38" i="3"/>
  <c r="G62" i="3"/>
  <c r="I62" i="3"/>
  <c r="H62" i="3"/>
  <c r="F62" i="3"/>
  <c r="F46" i="3"/>
  <c r="H46" i="3"/>
  <c r="I46" i="3"/>
  <c r="F47" i="3"/>
  <c r="H47" i="3"/>
  <c r="I47" i="3"/>
  <c r="H19" i="3"/>
  <c r="G16" i="3"/>
  <c r="F16" i="3"/>
  <c r="H16" i="3"/>
  <c r="I16" i="3"/>
  <c r="B6" i="4"/>
  <c r="G9" i="3"/>
  <c r="F9" i="3"/>
  <c r="F10" i="3"/>
  <c r="F11" i="3"/>
  <c r="F13" i="3"/>
  <c r="F14" i="3"/>
  <c r="F15" i="3"/>
  <c r="F18" i="3"/>
  <c r="F21" i="3"/>
  <c r="F22" i="3"/>
  <c r="F23" i="3"/>
  <c r="F24" i="3"/>
  <c r="F26" i="3"/>
  <c r="F27" i="3"/>
  <c r="F30" i="3"/>
  <c r="F32" i="3"/>
  <c r="F33" i="3"/>
  <c r="F34" i="3"/>
  <c r="F35" i="3"/>
  <c r="F36" i="3"/>
  <c r="F40" i="3"/>
  <c r="F42" i="3"/>
  <c r="F43" i="3"/>
  <c r="F44" i="3"/>
  <c r="F45" i="3"/>
  <c r="F49" i="3"/>
  <c r="F51" i="3"/>
  <c r="F52" i="3"/>
  <c r="F54" i="3"/>
  <c r="F55" i="3"/>
  <c r="F56" i="3"/>
  <c r="F58" i="3"/>
  <c r="F59" i="3"/>
  <c r="F61" i="3"/>
  <c r="F7" i="3"/>
  <c r="H24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6" i="1"/>
  <c r="E7" i="1"/>
  <c r="F7" i="1"/>
  <c r="H7" i="1" s="1"/>
  <c r="E10" i="4"/>
  <c r="E11" i="4"/>
  <c r="E13" i="4"/>
  <c r="E14" i="4"/>
  <c r="E15" i="4"/>
  <c r="E18" i="4"/>
  <c r="E19" i="4"/>
  <c r="H11" i="4"/>
  <c r="H13" i="4"/>
  <c r="H14" i="4"/>
  <c r="H15" i="4"/>
  <c r="H18" i="4"/>
  <c r="H19" i="4"/>
  <c r="H10" i="4"/>
  <c r="L10" i="1"/>
  <c r="L11" i="1"/>
  <c r="L12" i="1"/>
  <c r="L13" i="1"/>
  <c r="L14" i="1"/>
  <c r="L15" i="1"/>
  <c r="L16" i="1"/>
  <c r="L17" i="1"/>
  <c r="L19" i="1"/>
  <c r="L21" i="1"/>
  <c r="L22" i="1"/>
  <c r="L23" i="1"/>
  <c r="L24" i="1"/>
  <c r="L26" i="1"/>
  <c r="L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6" i="1"/>
  <c r="J9" i="1"/>
  <c r="I9" i="3"/>
  <c r="I10" i="3"/>
  <c r="I11" i="3"/>
  <c r="I13" i="3"/>
  <c r="I14" i="3"/>
  <c r="I15" i="3"/>
  <c r="I18" i="3"/>
  <c r="I21" i="3"/>
  <c r="I22" i="3"/>
  <c r="I23" i="3"/>
  <c r="I24" i="3"/>
  <c r="I26" i="3"/>
  <c r="I27" i="3"/>
  <c r="I30" i="3"/>
  <c r="I32" i="3"/>
  <c r="I33" i="3"/>
  <c r="I34" i="3"/>
  <c r="I35" i="3"/>
  <c r="I36" i="3"/>
  <c r="I40" i="3"/>
  <c r="I42" i="3"/>
  <c r="I43" i="3"/>
  <c r="I44" i="3"/>
  <c r="I45" i="3"/>
  <c r="I49" i="3"/>
  <c r="I51" i="3"/>
  <c r="I52" i="3"/>
  <c r="I54" i="3"/>
  <c r="I55" i="3"/>
  <c r="I56" i="3"/>
  <c r="I58" i="3"/>
  <c r="I59" i="3"/>
  <c r="I61" i="3"/>
  <c r="H18" i="3"/>
  <c r="H20" i="3"/>
  <c r="H21" i="3"/>
  <c r="H22" i="3"/>
  <c r="H23" i="3"/>
  <c r="H24" i="3"/>
  <c r="H25" i="3"/>
  <c r="H26" i="3"/>
  <c r="H27" i="3"/>
  <c r="H29" i="3"/>
  <c r="H30" i="3"/>
  <c r="H32" i="3"/>
  <c r="H33" i="3"/>
  <c r="H34" i="3"/>
  <c r="H35" i="3"/>
  <c r="H36" i="3"/>
  <c r="H40" i="3"/>
  <c r="H41" i="3"/>
  <c r="H42" i="3"/>
  <c r="H43" i="3"/>
  <c r="H45" i="3"/>
  <c r="H49" i="3"/>
  <c r="H51" i="3"/>
  <c r="H52" i="3"/>
  <c r="H54" i="3"/>
  <c r="H55" i="3"/>
  <c r="H56" i="3"/>
  <c r="H58" i="3"/>
  <c r="H59" i="3"/>
  <c r="H12" i="3"/>
  <c r="H9" i="3"/>
  <c r="G58" i="3"/>
  <c r="H44" i="3"/>
  <c r="H17" i="3"/>
  <c r="H15" i="3"/>
  <c r="H14" i="3"/>
  <c r="H13" i="3"/>
  <c r="H11" i="3"/>
  <c r="H10" i="3"/>
  <c r="G18" i="3"/>
  <c r="G7" i="4"/>
  <c r="G10" i="4"/>
  <c r="G11" i="4"/>
  <c r="G12" i="4"/>
  <c r="G13" i="4"/>
  <c r="G14" i="4"/>
  <c r="G15" i="4"/>
  <c r="G18" i="4"/>
  <c r="G19" i="4"/>
  <c r="F19" i="4"/>
  <c r="F15" i="4"/>
  <c r="F18" i="4"/>
  <c r="H6" i="4"/>
  <c r="F12" i="4"/>
  <c r="F14" i="4"/>
  <c r="H61" i="3"/>
  <c r="G20" i="3"/>
  <c r="G22" i="3"/>
  <c r="G25" i="3"/>
  <c r="G27" i="3"/>
  <c r="G30" i="3"/>
  <c r="G33" i="3"/>
  <c r="G35" i="3"/>
  <c r="G40" i="3"/>
  <c r="G43" i="3"/>
  <c r="G45" i="3"/>
  <c r="G51" i="3"/>
  <c r="G54" i="3"/>
  <c r="G56" i="3"/>
  <c r="G59" i="3"/>
  <c r="G17" i="3"/>
  <c r="G21" i="3"/>
  <c r="G23" i="3"/>
  <c r="G24" i="3"/>
  <c r="G26" i="3"/>
  <c r="G29" i="3"/>
  <c r="G32" i="3"/>
  <c r="G34" i="3"/>
  <c r="G36" i="3"/>
  <c r="G41" i="3"/>
  <c r="G42" i="3"/>
  <c r="G44" i="3"/>
  <c r="G49" i="3"/>
  <c r="G52" i="3"/>
  <c r="G55" i="3"/>
  <c r="G61" i="3"/>
  <c r="H7" i="3"/>
  <c r="G11" i="3"/>
  <c r="G14" i="3"/>
  <c r="G7" i="3"/>
  <c r="G10" i="3"/>
  <c r="G13" i="3"/>
  <c r="G15" i="3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13" i="1"/>
  <c r="K19" i="1"/>
  <c r="I19" i="1"/>
  <c r="I11" i="1"/>
  <c r="C7" i="1"/>
  <c r="K7" i="1" s="1"/>
  <c r="D7" i="1"/>
  <c r="I26" i="1"/>
  <c r="K26" i="1"/>
  <c r="I25" i="1"/>
  <c r="K25" i="1"/>
  <c r="I24" i="1"/>
  <c r="K24" i="1"/>
  <c r="I9" i="1"/>
  <c r="K9" i="1"/>
  <c r="I10" i="1"/>
  <c r="K10" i="1"/>
  <c r="K11" i="1"/>
  <c r="I12" i="1"/>
  <c r="K12" i="1"/>
  <c r="I13" i="1"/>
  <c r="K13" i="1"/>
  <c r="I14" i="1"/>
  <c r="K14" i="1"/>
  <c r="I15" i="1"/>
  <c r="K15" i="1"/>
  <c r="I16" i="1"/>
  <c r="K16" i="1"/>
  <c r="I17" i="1"/>
  <c r="K17" i="1"/>
  <c r="I18" i="1"/>
  <c r="K18" i="1"/>
  <c r="I20" i="1"/>
  <c r="K20" i="1"/>
  <c r="I21" i="1"/>
  <c r="K21" i="1"/>
  <c r="I22" i="1"/>
  <c r="K22" i="1"/>
  <c r="I23" i="1"/>
  <c r="K23" i="1"/>
  <c r="G11" i="1"/>
  <c r="L7" i="1"/>
  <c r="J7" i="1"/>
  <c r="G7" i="1"/>
  <c r="G10" i="1"/>
  <c r="G12" i="1"/>
  <c r="G9" i="1"/>
  <c r="I7" i="1"/>
  <c r="E6" i="4" l="1"/>
  <c r="I29" i="2"/>
  <c r="I19" i="2"/>
  <c r="I20" i="2"/>
  <c r="I7" i="3"/>
  <c r="G48" i="3"/>
  <c r="G50" i="3"/>
  <c r="I11" i="2"/>
  <c r="L9" i="2"/>
  <c r="G37" i="3"/>
  <c r="M9" i="2"/>
  <c r="G40" i="2"/>
  <c r="G35" i="2"/>
  <c r="I44" i="2"/>
  <c r="I41" i="2"/>
  <c r="I39" i="2"/>
  <c r="I37" i="2"/>
  <c r="I35" i="2"/>
  <c r="I33" i="2"/>
  <c r="I31" i="2"/>
  <c r="I27" i="2"/>
  <c r="I24" i="2"/>
  <c r="I21" i="2"/>
  <c r="I18" i="2"/>
  <c r="I14" i="2"/>
  <c r="I12" i="2"/>
  <c r="I45" i="2"/>
  <c r="I42" i="2"/>
  <c r="I40" i="2"/>
  <c r="I38" i="2"/>
  <c r="I36" i="2"/>
  <c r="I34" i="2"/>
  <c r="I32" i="2"/>
  <c r="I30" i="2"/>
  <c r="I26" i="2"/>
  <c r="I15" i="2"/>
  <c r="I13" i="2"/>
  <c r="K44" i="2"/>
  <c r="K40" i="2"/>
  <c r="J40" i="2"/>
  <c r="K37" i="2"/>
  <c r="G37" i="2"/>
  <c r="K35" i="2"/>
  <c r="J30" i="2"/>
  <c r="K30" i="2"/>
  <c r="J26" i="2"/>
  <c r="K26" i="2"/>
  <c r="J21" i="2"/>
  <c r="K21" i="2"/>
  <c r="J19" i="2"/>
  <c r="K19" i="2"/>
  <c r="J11" i="2"/>
  <c r="K11" i="2"/>
  <c r="F10" i="4"/>
  <c r="F11" i="4"/>
  <c r="F6" i="4"/>
  <c r="F9" i="4"/>
  <c r="G57" i="3"/>
  <c r="F13" i="4"/>
  <c r="G47" i="3"/>
  <c r="F16" i="4"/>
  <c r="G31" i="3"/>
  <c r="G60" i="3"/>
  <c r="G9" i="2" l="1"/>
  <c r="I9" i="2"/>
  <c r="K9" i="2"/>
  <c r="J9" i="2"/>
</calcChain>
</file>

<file path=xl/sharedStrings.xml><?xml version="1.0" encoding="utf-8"?>
<sst xmlns="http://schemas.openxmlformats.org/spreadsheetml/2006/main" count="282" uniqueCount="259">
  <si>
    <t>Всего</t>
  </si>
  <si>
    <t>в том числе:</t>
  </si>
  <si>
    <t>Прочие расходы</t>
  </si>
  <si>
    <t>отклонение показателей исполнения бюджета за 2012 год относительно уточненного плана</t>
  </si>
  <si>
    <t>сумма</t>
  </si>
  <si>
    <t>СРАВНИТЕЛЬНАЯ ТАБЛИЦА ПО РАСХОДАМ БЮДЖЕТА В РАЗРЕЗЕ КЛАССИФИКАЦИИ ОПЕРАЦИЙ СЕКТОРА ГОСУДАРСТВЕННОГО УПРАВЛЕНИЯ</t>
  </si>
  <si>
    <t>Заработная плата</t>
  </si>
  <si>
    <t>Прочие выплаты</t>
  </si>
  <si>
    <t>Начисления на оплату труда</t>
  </si>
  <si>
    <t>Оплата услуг связи</t>
  </si>
  <si>
    <t>Транспортные услуги</t>
  </si>
  <si>
    <t>Коммунальные услуги</t>
  </si>
  <si>
    <t>Арендная плата за пользование имуществом</t>
  </si>
  <si>
    <t>Услуги по содержанию имущества</t>
  </si>
  <si>
    <t>Прочие услуги</t>
  </si>
  <si>
    <t>Безвозмездные и безвозвратные перечисления государственными муниципальным организациям</t>
  </si>
  <si>
    <t>Перечисления другим бюджетам бюджетной системы Российской Федерации</t>
  </si>
  <si>
    <t>Пособия по социальной помощи населению</t>
  </si>
  <si>
    <t>Социальные пособия, выплачиваемые организациям сектора государственного управления</t>
  </si>
  <si>
    <t>Увеличение стоимости основных средств</t>
  </si>
  <si>
    <t>Увеличение стоимости нематериальных активов</t>
  </si>
  <si>
    <t>Увеличение стоимости материальных запасов</t>
  </si>
  <si>
    <t>КОСГУ</t>
  </si>
  <si>
    <t>Наименование показателя</t>
  </si>
  <si>
    <t>Кассовое исполнение за 2012 год. (ф.0503117)</t>
  </si>
  <si>
    <t>Безвозмездные и безвозвратные перечисления организациям, за исключением муниц. и гос-ых</t>
  </si>
  <si>
    <t xml:space="preserve"> -</t>
  </si>
  <si>
    <t>доля в сумме расходов %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</si>
  <si>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</si>
  <si>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</si>
  <si>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</si>
  <si>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Органы внутренних дел</t>
  </si>
  <si>
    <t>Защита населения и территории от чрезвычайных ситуаций природного и техногенного характера, гражданская оборона</t>
  </si>
  <si>
    <t>Дорожное хозяйство (дорожные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</si>
  <si>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</si>
  <si>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</si>
  <si>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</si>
  <si>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</si>
  <si>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Культура</t>
  </si>
  <si>
    <t>Пенсионное обеспечение</t>
  </si>
  <si>
    <t>Социальное обеспечение населения</t>
  </si>
  <si>
    <t>Физическая культура</t>
  </si>
  <si>
    <t>Таблица 4 (тыс.руб.)</t>
  </si>
  <si>
    <t>Доля в сумме расходов, %</t>
  </si>
  <si>
    <t>Национальная оборона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</si>
  <si>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</si>
  <si>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</si>
  <si>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</si>
  <si>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</si>
  <si>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</si>
  <si>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</si>
  <si>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Национальная безопасность и правоохранительная деятельность</t>
  </si>
  <si>
    <t>Другие вопросы в области культуры, кинематографии</t>
  </si>
  <si>
    <t>Функционирование высшего должностного лица муниципального образования</t>
  </si>
  <si>
    <t>Функционирование представительных органов  муниципальных образований</t>
  </si>
  <si>
    <t>Функционирование  исполнительных органов  власти  местных администраций</t>
  </si>
  <si>
    <t>Обеспечение деятельности  органов финансово-бюджетного контроля</t>
  </si>
  <si>
    <t>СРАВНИТЕЛЬНАЯ ТАБЛИЦА ПО РАСХОДАМ БЮДЖЕТА В РАЗРЕЗЕ ВИДОВ РАСХОДОВ</t>
  </si>
  <si>
    <t>Таблица 3 (тыс.руб.)</t>
  </si>
  <si>
    <t>Наименование</t>
  </si>
  <si>
    <t>005 Социальные выплаты</t>
  </si>
  <si>
    <t>006 Субсидии юридическим лицам</t>
  </si>
  <si>
    <t>013 Прочие расходы</t>
  </si>
  <si>
    <t>023 Мероприятия по поддержке и развитию культуры</t>
  </si>
  <si>
    <t>500 Выполнение функций органами местного самоуправления</t>
  </si>
  <si>
    <t xml:space="preserve">640 Обеспечение функций казенными учреждениями </t>
  </si>
  <si>
    <t>017 Иные межбюджетные трансферты</t>
  </si>
  <si>
    <t>079 Мероприятия в области физической культуры и спорта</t>
  </si>
  <si>
    <t>Целевая  статья</t>
  </si>
  <si>
    <t>СРАВНИТЕЛЬНАЯ ТАБЛИЦА ПО РАСХОДАМ БЮДЖЕТА В РАЗРЕЗЕ  ЦЕЛЕВЫХ  СТАТЕЙ</t>
  </si>
  <si>
    <t xml:space="preserve">Глава муниципального образования </t>
  </si>
  <si>
    <t>Центральный аппарат(Администрация МО)</t>
  </si>
  <si>
    <t>Председатель представительного органа МО</t>
  </si>
  <si>
    <t>Депутаты представительного органа МО</t>
  </si>
  <si>
    <t>Общегосударственные вопросы в сфере административных правонарушений</t>
  </si>
  <si>
    <t>002 0300</t>
  </si>
  <si>
    <t>002 0400</t>
  </si>
  <si>
    <t>002 1100</t>
  </si>
  <si>
    <t>002 1200</t>
  </si>
  <si>
    <t>002 8200</t>
  </si>
  <si>
    <t>Резервный фонд</t>
  </si>
  <si>
    <t>Оценка недвижимости, признание прав и регулирование отношений по муниципальной собственности (инвентаризация имущества)</t>
  </si>
  <si>
    <t>Уплата членских взносов в ассоциацию МО и АНО Консультационный центр</t>
  </si>
  <si>
    <t>Осуществление первичного воинского учета на территориях, где отсутствуют военные комиссариаты</t>
  </si>
  <si>
    <t>Органы внутренних дел и обеспечение пожарной безопасности</t>
  </si>
  <si>
    <t>Предупреждение и ликвидация последствий чрезвычайных ситуаций и стихийных бедствий</t>
  </si>
  <si>
    <t>Мероприятия в области автомобильного транспорта</t>
  </si>
  <si>
    <t>Капитальный ремонт муниципального жилищного фонда</t>
  </si>
  <si>
    <t>Мероприятия с детьми и молодежью</t>
  </si>
  <si>
    <t>Содержание учреждений культуры</t>
  </si>
  <si>
    <t>Социальная поддержка специалистов, работающих и постоянно проживающих в сельских поселениях, в виде ежемесячной компенсации расходов по ком. услугам</t>
  </si>
  <si>
    <t>Субсидия из окр.б. на компенсацию аб. платы за пользование кв. телефонами</t>
  </si>
  <si>
    <t>Социальная поддержка неработающих граждан пожилого возраста в виде бесплатного посещения бань</t>
  </si>
  <si>
    <t>ДЦП «Сохранение и развитие культуры НАО на 2011-2015 годы»</t>
  </si>
  <si>
    <t>Уличное освещение. Выполнение функций органами местного самоуправления</t>
  </si>
  <si>
    <t>Содержание автомобильных дорог и инженерных сооружений на них в границах поселений  в рамках благоустройства.</t>
  </si>
  <si>
    <t>Содержание кладбища в рамках благоустройства.</t>
  </si>
  <si>
    <t>Прочие мероприятия по благоустройству (сбор и вывоз сухого мусора, обустройство мест массового отдыха нас-я).</t>
  </si>
  <si>
    <t>МЦП «Строительство муниц.ж/ф и проведение мероприятий по кап.ремонту жилых домов на территории МО МР ЗР на 2009-2012 годы»</t>
  </si>
  <si>
    <t>070 0500</t>
  </si>
  <si>
    <t>090 0200</t>
  </si>
  <si>
    <t>001 3600</t>
  </si>
  <si>
    <t>202 6700</t>
  </si>
  <si>
    <t>218 0100</t>
  </si>
  <si>
    <t>303 0200</t>
  </si>
  <si>
    <t>350 0200</t>
  </si>
  <si>
    <t>351 0500</t>
  </si>
  <si>
    <t>431 0100</t>
  </si>
  <si>
    <t>440 9900</t>
  </si>
  <si>
    <t>491 0100</t>
  </si>
  <si>
    <t>Пенсионное обеспечение. Доплаты к пенсиям гос.служащих субъектов РФ и муниципальных служащих. Социальные выплаты.</t>
  </si>
  <si>
    <t>505 9900</t>
  </si>
  <si>
    <t>512 9700</t>
  </si>
  <si>
    <t>521 0600</t>
  </si>
  <si>
    <t>522 5100</t>
  </si>
  <si>
    <t>522 9000</t>
  </si>
  <si>
    <t>600 0100</t>
  </si>
  <si>
    <t>600 0200</t>
  </si>
  <si>
    <t>600 0400</t>
  </si>
  <si>
    <t>600 0500</t>
  </si>
  <si>
    <t>795 1000</t>
  </si>
  <si>
    <t>092 0330</t>
  </si>
  <si>
    <t>092 0331</t>
  </si>
  <si>
    <t>092 0332</t>
  </si>
  <si>
    <t>Эксплуатационные и иные расходы по содержанию имущества, находящегося в собственности МО</t>
  </si>
  <si>
    <t>795 1100</t>
  </si>
  <si>
    <t>МЦП «Развитие транспортной инфраструктуры в муниципальном образовании "МР  "Заполярный район" на 2012-2014 годы»</t>
  </si>
  <si>
    <t xml:space="preserve">Осуществление части полномочий за счет субвенций по решению вопросов местного значения в соответствии с заключенными соглашениями </t>
  </si>
  <si>
    <t>521 0124</t>
  </si>
  <si>
    <t>Субсидия на организацию благоустройства и озеленения территорий поселений</t>
  </si>
  <si>
    <t>ДЦП «Обеспечение земельных участков коммунальной и транспортной инфраструктурами на территории МР "Заполярный район" на 2011-2012 годы»</t>
  </si>
  <si>
    <t>442 0000</t>
  </si>
  <si>
    <t>Содержание библиотеки</t>
  </si>
  <si>
    <t>521 0122</t>
  </si>
  <si>
    <t xml:space="preserve">Субсидия из окр. бюджета на софинансирование расходных обязательств, по содержанию имущества учреждений культуры (коммуналка)  </t>
  </si>
  <si>
    <t>МЦП «Мероприятия по празднованию юбилейных дат д.Волоковая, д.Верхняя Пеша, д.Белушье, д.Волонга на 2012-2014 годы»</t>
  </si>
  <si>
    <t>795 0000</t>
  </si>
  <si>
    <t>795 0300</t>
  </si>
  <si>
    <t>МЦП "Сохранение и развитие культуры МР "Заполярный район" НАО на 2011-2015 годы"</t>
  </si>
  <si>
    <t>505 8605</t>
  </si>
  <si>
    <t>505 8606</t>
  </si>
  <si>
    <t>Мероприятия в области физической культуры</t>
  </si>
  <si>
    <t>002 0401</t>
  </si>
  <si>
    <t>Осуществление переданных полномочий контрольно-счетных органов поселений</t>
  </si>
  <si>
    <t>092 0302</t>
  </si>
  <si>
    <t>Содержание помещения при взлетно-посадочной полосе</t>
  </si>
  <si>
    <t>Таблица 2 (тыс.руб.)</t>
  </si>
  <si>
    <t>исполнение   %</t>
  </si>
  <si>
    <t>Кассовое исполнение за 2012 год.         %</t>
  </si>
  <si>
    <t>Кассовое исполнение за 2012 год. (ф.0503117)     руб.</t>
  </si>
  <si>
    <t>темп роста,      %</t>
  </si>
  <si>
    <t xml:space="preserve">Проведение выборов главы и представительных органов </t>
  </si>
  <si>
    <t>%</t>
  </si>
  <si>
    <t xml:space="preserve"> %</t>
  </si>
  <si>
    <t>001 Выполнение функций бюджетными учреждениями</t>
  </si>
  <si>
    <t>020 0000</t>
  </si>
  <si>
    <t>Проведение выборов в представит. органы</t>
  </si>
  <si>
    <t>092 0300</t>
  </si>
  <si>
    <t>Содержание зданий и сооружений на территории взлетно-посадочных полос и вертолетных площадок</t>
  </si>
  <si>
    <t>522 5300</t>
  </si>
  <si>
    <t>ДЦП «Господдержка МО при строит. муниц.ж/ф и проведение мероприятий по кап.ремонту жилых домов на территории МО МР ЗР на 2009-2012 годы»</t>
  </si>
  <si>
    <t>522 5200</t>
  </si>
  <si>
    <t>Субсидия за счет возврата возвратов остатка субсидии из окр. бюджета в рамках ДЦП соц. развит. Села 2009-2012г. - ремонт тротуаров</t>
  </si>
  <si>
    <t>795 1300</t>
  </si>
  <si>
    <t>МЦП «Развитие энергетического комплекса  "МР  "Заполярный район", обеспечение энергосбережения и повышение энергоэффективности регион. экономики на 2010-2015 годы»</t>
  </si>
  <si>
    <t>505 9400</t>
  </si>
  <si>
    <t>Социальное обеспечение населения (ком. усл.)</t>
  </si>
  <si>
    <t>505 9500</t>
  </si>
  <si>
    <t>Социальное обеспечение населения (абонплата)</t>
  </si>
  <si>
    <t>ПРИЛОЖЕНИЕ № 2 к заключению по результатам проведения внешней проверки годового отчета об исполнении бюджета МО "Тельвисочный  сельсовет" НАО за 2012 год</t>
  </si>
  <si>
    <t>Бюджетные назначения, утвержденные Решением Совета от 30.12.2011 № 02)</t>
  </si>
  <si>
    <t>Уточненный план на 2012 год  (решение от 28.12.2012 № 02)</t>
  </si>
  <si>
    <t>003 Бюджетные инвестиции</t>
  </si>
  <si>
    <t>447 Проведение оздоровительных и других мероприятий для детей и молодежи</t>
  </si>
  <si>
    <t>522 5900</t>
  </si>
  <si>
    <t xml:space="preserve">ДЦП "Развитие энергетического комплекса НАО, обеспечение энергосбережения и повышение энергоэффективности регион. экономики на 2010-2015 годы» </t>
  </si>
  <si>
    <t>600 0300</t>
  </si>
  <si>
    <t>Озеленение</t>
  </si>
  <si>
    <t>522 9100</t>
  </si>
  <si>
    <t>ДЦП "Молодежь НАО (2011-2013 годы)"</t>
  </si>
  <si>
    <t>795 0100</t>
  </si>
  <si>
    <t>МЦП "Молодежь муниципального района "Заполярный район" (2011-2013 годы)"</t>
  </si>
  <si>
    <t>440 0200</t>
  </si>
  <si>
    <t>Комплектование книжных фондов библиотек муниципальных образований и гос. библиотек городов Москвы и Санкт-Петербурга</t>
  </si>
  <si>
    <t>505 8900</t>
  </si>
  <si>
    <t xml:space="preserve">Соцподдержка граждан, проживающих на территории МР ЗР за счет средств районного бюджета и прочих безвозмездных поступлений в районный бюджет (ремонт жилых помещений ветеранов) </t>
  </si>
  <si>
    <t xml:space="preserve">Мероприятия в области коммунального хозяйства </t>
  </si>
  <si>
    <t>350 0300</t>
  </si>
  <si>
    <t>Мероприятия в области жилищного хозяйства</t>
  </si>
  <si>
    <t>795 0400</t>
  </si>
  <si>
    <t>ДЦП "Развитие физической культуры и спорта в муниципальном районе "Заполярный район" на 2011-2013 годы"</t>
  </si>
  <si>
    <t>ПРИЛОЖЕНИЕ № 2 к заключению по результатам проведения внешней проверки годового отчета об исполнении бюджета МО "Тельвисочный  сельсовет" НАО</t>
  </si>
  <si>
    <t xml:space="preserve">Кассовое исполнение за 2012 год. </t>
  </si>
  <si>
    <t>Бюджетные назначения на 2013 год, (ф.0503117)</t>
  </si>
  <si>
    <t>Уточненный план на 2013 год  (решение от 30.12.2013 № 01, бюдж. роспись на 30.12.2013г.)</t>
  </si>
  <si>
    <t>Кассовое исполнение за 2013 год. (ф.0503117)</t>
  </si>
  <si>
    <t>кассовое исполнение за 2013 год %</t>
  </si>
  <si>
    <t>отклонение показателей исполнения бюджета за 2013 год относительно уточненного плана</t>
  </si>
  <si>
    <t>Отклонение показателей исполнения бюджета за 2013 год относительно 2012 года</t>
  </si>
  <si>
    <t>Тыс.руб.</t>
  </si>
  <si>
    <t>бюджетная роспись на отчетную дату</t>
  </si>
  <si>
    <t>отклонение показателей бюджетной росписи от уточненных бюджетных назначений</t>
  </si>
  <si>
    <t>доля в сумме расходов, %</t>
  </si>
  <si>
    <t>процент исполнения</t>
  </si>
  <si>
    <t>отклонение показателей кассового исполнения от плана</t>
  </si>
  <si>
    <t>Темп роста, %</t>
  </si>
  <si>
    <t>СРАВНИТЕЛЬНАЯ ТАБЛИЦА ПО РАСХОДАМ БЮДЖЕТА В РАЗРЕЗЕ РАЗДЕЛОВ (ПОДРАЗДЕЛОВ)</t>
  </si>
  <si>
    <t>ВСЕГО</t>
  </si>
  <si>
    <t xml:space="preserve">Общегосударственные вопросы </t>
  </si>
  <si>
    <t>Раздел/   подраздел</t>
  </si>
  <si>
    <t>01 00</t>
  </si>
  <si>
    <t>01 02</t>
  </si>
  <si>
    <t>11 02</t>
  </si>
  <si>
    <t>01 03</t>
  </si>
  <si>
    <t>01 04</t>
  </si>
  <si>
    <t>01 06</t>
  </si>
  <si>
    <t>01 07</t>
  </si>
  <si>
    <t>01 11</t>
  </si>
  <si>
    <t>01 13</t>
  </si>
  <si>
    <t>02 00</t>
  </si>
  <si>
    <t>02 03</t>
  </si>
  <si>
    <t>03 00</t>
  </si>
  <si>
    <t>03 09</t>
  </si>
  <si>
    <t>03 10</t>
  </si>
  <si>
    <t>04 00</t>
  </si>
  <si>
    <t>04 08</t>
  </si>
  <si>
    <t>05 00</t>
  </si>
  <si>
    <t>05 01</t>
  </si>
  <si>
    <t>05 02</t>
  </si>
  <si>
    <t>05 03</t>
  </si>
  <si>
    <t>05 05</t>
  </si>
  <si>
    <t>07 00</t>
  </si>
  <si>
    <t>07 07</t>
  </si>
  <si>
    <t>08 00</t>
  </si>
  <si>
    <t>08 01</t>
  </si>
  <si>
    <t>08 04</t>
  </si>
  <si>
    <t>10 00</t>
  </si>
  <si>
    <t>10 01</t>
  </si>
  <si>
    <t>10 03</t>
  </si>
  <si>
    <t>11 00</t>
  </si>
  <si>
    <t>11 01</t>
  </si>
  <si>
    <t>04 09</t>
  </si>
  <si>
    <t>-</t>
  </si>
  <si>
    <t xml:space="preserve">Транспорт </t>
  </si>
  <si>
    <t>Другие вопросы в области социальной политики</t>
  </si>
  <si>
    <t xml:space="preserve">Молодежная политика </t>
  </si>
  <si>
    <t>04 12</t>
  </si>
  <si>
    <t>Другие вопросы в области национальной экономики</t>
  </si>
  <si>
    <t>ПРИЛОЖЕНИЕ № 2 к заключению на годовой отчет об исполнении бюджета СП" Хорей-Верский сельсовет" ЗР НАО                             за 2021 год</t>
  </si>
  <si>
    <t>Утвержденные бюджетные назначения на 2021 год</t>
  </si>
  <si>
    <t xml:space="preserve">Кассовое исполнение за 2020год. </t>
  </si>
  <si>
    <t>уточненные (решение от 29.12.2021 №1)</t>
  </si>
  <si>
    <t>первоначальные (решение от 29.12.2020 №2)</t>
  </si>
  <si>
    <t>Защита населения и территории от чрезвычайных ситуаций природного и техногенного характера, пожарная безопасность</t>
  </si>
  <si>
    <t>03 14</t>
  </si>
  <si>
    <t>Другие вопросы в области национальной безопасности и правоохранительной деятельности</t>
  </si>
  <si>
    <t>10 06</t>
  </si>
  <si>
    <t>Кассовое исполнение за 2021 год</t>
  </si>
  <si>
    <t>Отклонение 2021 года от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</si>
</sst>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_-* #,##0.0_р_._-;\-* #,##0.0_р_._-;_-* &quot;-&quot;??_р_._-;_-@_-"/>
    <numFmt numFmtId="166" formatCode="0.0%"/>
    <numFmt numFmtId="167" formatCode="#,##0.0"/>
    <numFmt numFmtId="168" formatCode="#,##0.0_ ;\-#,##0.0\ 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3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64" fontId="2" fillId="0" borderId="0" xfId="2" applyFont="1" applyBorder="1" applyAlignment="1" applyProtection="1">
      <alignment horizontal="center" vertical="center" wrapText="1"/>
      <protection locked="0"/>
    </xf>
    <xf numFmtId="10" fontId="2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center" wrapText="1"/>
    </xf>
    <xf numFmtId="165" fontId="4" fillId="0" borderId="1" xfId="2" applyNumberFormat="1" applyFont="1" applyBorder="1" applyAlignment="1" applyProtection="1">
      <alignment horizontal="center" vertical="center"/>
      <protection locked="0"/>
    </xf>
    <xf numFmtId="165" fontId="4" fillId="0" borderId="1" xfId="0" applyNumberFormat="1" applyFont="1" applyBorder="1" applyAlignment="1" applyProtection="1">
      <alignment horizontal="center" vertical="center" wrapText="1"/>
      <protection locked="0"/>
    </xf>
    <xf numFmtId="165" fontId="2" fillId="0" borderId="1" xfId="2" applyNumberFormat="1" applyFont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Border="1" applyAlignment="1" applyProtection="1">
      <alignment horizontal="center" vertical="center" wrapText="1"/>
      <protection locked="0"/>
    </xf>
    <xf numFmtId="9" fontId="2" fillId="0" borderId="1" xfId="1" applyFont="1" applyBorder="1" applyAlignment="1" applyProtection="1">
      <alignment horizontal="center" vertical="center" wrapText="1"/>
      <protection locked="0"/>
    </xf>
    <xf numFmtId="165" fontId="2" fillId="0" borderId="1" xfId="2" applyNumberFormat="1" applyFont="1" applyBorder="1" applyAlignment="1" applyProtection="1">
      <alignment vertical="center" wrapText="1"/>
      <protection locked="0"/>
    </xf>
    <xf numFmtId="165" fontId="4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9" fontId="4" fillId="0" borderId="1" xfId="1" applyFont="1" applyBorder="1" applyAlignment="1" applyProtection="1">
      <alignment horizontal="center" vertical="center"/>
      <protection locked="0"/>
    </xf>
    <xf numFmtId="166" fontId="2" fillId="0" borderId="1" xfId="1" applyNumberFormat="1" applyFont="1" applyBorder="1" applyAlignment="1" applyProtection="1">
      <alignment horizontal="center" vertical="center" wrapText="1"/>
      <protection locked="0"/>
    </xf>
    <xf numFmtId="166" fontId="4" fillId="0" borderId="1" xfId="1" applyNumberFormat="1" applyFont="1" applyBorder="1" applyAlignment="1" applyProtection="1">
      <alignment horizontal="center" vertical="center" wrapText="1"/>
      <protection locked="0"/>
    </xf>
    <xf numFmtId="166" fontId="4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0" fontId="2" fillId="0" borderId="1" xfId="0" applyFont="1" applyBorder="1"/>
    <xf numFmtId="165" fontId="2" fillId="2" borderId="1" xfId="0" applyNumberFormat="1" applyFont="1" applyFill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165" fontId="2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vertical="center" wrapText="1"/>
    </xf>
    <xf numFmtId="165" fontId="2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/>
    <xf numFmtId="0" fontId="6" fillId="0" borderId="0" xfId="0" applyFont="1"/>
    <xf numFmtId="165" fontId="2" fillId="2" borderId="1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165" fontId="4" fillId="0" borderId="1" xfId="2" applyNumberFormat="1" applyFont="1" applyFill="1" applyBorder="1" applyAlignment="1" applyProtection="1">
      <alignment horizontal="center" vertical="center"/>
      <protection locked="0"/>
    </xf>
    <xf numFmtId="166" fontId="4" fillId="0" borderId="1" xfId="1" applyNumberFormat="1" applyFont="1" applyFill="1" applyBorder="1" applyAlignment="1" applyProtection="1">
      <alignment horizontal="center" vertical="center"/>
      <protection locked="0"/>
    </xf>
    <xf numFmtId="165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5" xfId="2" applyNumberFormat="1" applyFont="1" applyFill="1" applyBorder="1" applyAlignment="1" applyProtection="1">
      <alignment horizontal="center" vertical="center"/>
      <protection locked="0"/>
    </xf>
    <xf numFmtId="165" fontId="2" fillId="0" borderId="5" xfId="2" applyNumberFormat="1" applyFont="1" applyFill="1" applyBorder="1" applyAlignment="1" applyProtection="1">
      <alignment horizontal="center" vertical="center" wrapText="1"/>
      <protection locked="0"/>
    </xf>
    <xf numFmtId="165" fontId="2" fillId="2" borderId="5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66" fontId="2" fillId="0" borderId="1" xfId="1" applyNumberFormat="1" applyFont="1" applyFill="1" applyBorder="1" applyAlignment="1" applyProtection="1">
      <alignment horizontal="center" vertical="center"/>
      <protection locked="0"/>
    </xf>
    <xf numFmtId="165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" xfId="2" applyNumberFormat="1" applyFont="1" applyFill="1" applyBorder="1" applyAlignment="1" applyProtection="1">
      <alignment horizontal="center" vertical="center"/>
      <protection locked="0"/>
    </xf>
    <xf numFmtId="166" fontId="4" fillId="0" borderId="1" xfId="1" applyNumberFormat="1" applyFont="1" applyBorder="1" applyAlignment="1" applyProtection="1">
      <alignment horizontal="center" vertical="center"/>
      <protection locked="0"/>
    </xf>
    <xf numFmtId="166" fontId="2" fillId="0" borderId="1" xfId="1" applyNumberFormat="1" applyFont="1" applyBorder="1" applyAlignment="1" applyProtection="1">
      <alignment horizontal="center" vertical="center"/>
      <protection locked="0"/>
    </xf>
    <xf numFmtId="10" fontId="2" fillId="0" borderId="1" xfId="1" applyNumberFormat="1" applyFont="1" applyBorder="1" applyAlignment="1">
      <alignment horizontal="center" vertical="center"/>
    </xf>
    <xf numFmtId="0" fontId="8" fillId="0" borderId="4" xfId="0" applyFont="1" applyFill="1" applyBorder="1" applyAlignment="1">
      <alignment vertical="center" wrapText="1"/>
    </xf>
    <xf numFmtId="165" fontId="9" fillId="0" borderId="5" xfId="2" applyNumberFormat="1" applyFont="1" applyFill="1" applyBorder="1" applyAlignment="1" applyProtection="1">
      <alignment horizontal="center" vertical="center" wrapText="1"/>
      <protection locked="0"/>
    </xf>
    <xf numFmtId="165" fontId="2" fillId="2" borderId="5" xfId="2" applyNumberFormat="1" applyFont="1" applyFill="1" applyBorder="1" applyAlignment="1">
      <alignment vertical="center" wrapText="1"/>
    </xf>
    <xf numFmtId="0" fontId="2" fillId="0" borderId="0" xfId="0" applyFont="1"/>
    <xf numFmtId="0" fontId="2" fillId="0" borderId="3" xfId="0" applyFont="1" applyBorder="1"/>
    <xf numFmtId="0" fontId="2" fillId="0" borderId="6" xfId="0" applyFont="1" applyBorder="1"/>
    <xf numFmtId="49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65" fontId="2" fillId="0" borderId="5" xfId="2" applyNumberFormat="1" applyFont="1" applyBorder="1"/>
    <xf numFmtId="165" fontId="2" fillId="0" borderId="5" xfId="2" applyNumberFormat="1" applyFont="1" applyBorder="1" applyAlignment="1">
      <alignment vertical="center"/>
    </xf>
    <xf numFmtId="165" fontId="2" fillId="0" borderId="1" xfId="2" applyNumberFormat="1" applyFont="1" applyBorder="1" applyAlignment="1">
      <alignment vertical="center"/>
    </xf>
    <xf numFmtId="165" fontId="9" fillId="0" borderId="1" xfId="2" applyNumberFormat="1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65" fontId="9" fillId="0" borderId="1" xfId="2" applyNumberFormat="1" applyFont="1" applyFill="1" applyBorder="1" applyAlignment="1" applyProtection="1">
      <alignment horizontal="center" vertical="center" wrapText="1"/>
      <protection locked="0"/>
    </xf>
    <xf numFmtId="165" fontId="9" fillId="2" borderId="1" xfId="2" applyNumberFormat="1" applyFont="1" applyFill="1" applyBorder="1" applyAlignment="1">
      <alignment horizontal="center" vertical="center" wrapText="1"/>
    </xf>
    <xf numFmtId="165" fontId="9" fillId="2" borderId="1" xfId="2" applyNumberFormat="1" applyFont="1" applyFill="1" applyBorder="1" applyAlignment="1" applyProtection="1">
      <alignment horizontal="center" vertical="center" wrapText="1"/>
      <protection locked="0"/>
    </xf>
    <xf numFmtId="165" fontId="9" fillId="0" borderId="1" xfId="2" applyNumberFormat="1" applyFont="1" applyBorder="1"/>
    <xf numFmtId="165" fontId="9" fillId="2" borderId="1" xfId="2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justify" vertical="center" wrapText="1"/>
    </xf>
    <xf numFmtId="166" fontId="4" fillId="0" borderId="1" xfId="1" applyNumberFormat="1" applyFont="1" applyBorder="1" applyAlignment="1" applyProtection="1">
      <alignment horizontal="right" vertical="center" wrapText="1"/>
      <protection locked="0"/>
    </xf>
    <xf numFmtId="165" fontId="2" fillId="0" borderId="1" xfId="2" applyNumberFormat="1" applyFont="1" applyBorder="1" applyAlignment="1" applyProtection="1">
      <alignment horizontal="right" vertical="center" wrapText="1"/>
      <protection locked="0"/>
    </xf>
    <xf numFmtId="166" fontId="2" fillId="0" borderId="1" xfId="1" applyNumberFormat="1" applyFont="1" applyBorder="1" applyAlignment="1">
      <alignment horizontal="right" vertical="center"/>
    </xf>
    <xf numFmtId="166" fontId="4" fillId="0" borderId="1" xfId="0" applyNumberFormat="1" applyFont="1" applyBorder="1" applyAlignment="1" applyProtection="1">
      <alignment horizontal="right" vertical="center" wrapText="1"/>
      <protection locked="0"/>
    </xf>
    <xf numFmtId="0" fontId="17" fillId="0" borderId="1" xfId="0" applyFont="1" applyBorder="1" applyAlignment="1">
      <alignment horizontal="center"/>
    </xf>
    <xf numFmtId="165" fontId="4" fillId="4" borderId="1" xfId="2" applyNumberFormat="1" applyFont="1" applyFill="1" applyBorder="1" applyAlignment="1" applyProtection="1">
      <alignment horizontal="right" vertical="center" wrapText="1"/>
      <protection locked="0"/>
    </xf>
    <xf numFmtId="9" fontId="4" fillId="5" borderId="1" xfId="0" applyNumberFormat="1" applyFont="1" applyFill="1" applyBorder="1" applyAlignment="1" applyProtection="1">
      <alignment horizontal="right" vertical="center" wrapText="1"/>
      <protection locked="0"/>
    </xf>
    <xf numFmtId="166" fontId="4" fillId="5" borderId="1" xfId="1" applyNumberFormat="1" applyFont="1" applyFill="1" applyBorder="1" applyAlignment="1" applyProtection="1">
      <alignment horizontal="right" vertical="center" wrapText="1"/>
      <protection locked="0"/>
    </xf>
    <xf numFmtId="166" fontId="4" fillId="5" borderId="1" xfId="1" applyNumberFormat="1" applyFont="1" applyFill="1" applyBorder="1" applyAlignment="1">
      <alignment horizontal="right" vertical="center"/>
    </xf>
    <xf numFmtId="166" fontId="4" fillId="4" borderId="1" xfId="0" applyNumberFormat="1" applyFont="1" applyFill="1" applyBorder="1" applyAlignment="1" applyProtection="1">
      <alignment horizontal="right" vertical="center" wrapText="1"/>
      <protection locked="0"/>
    </xf>
    <xf numFmtId="166" fontId="4" fillId="4" borderId="1" xfId="1" applyNumberFormat="1" applyFont="1" applyFill="1" applyBorder="1" applyAlignment="1" applyProtection="1">
      <alignment horizontal="right" vertical="center" wrapText="1"/>
      <protection locked="0"/>
    </xf>
    <xf numFmtId="166" fontId="4" fillId="4" borderId="1" xfId="1" applyNumberFormat="1" applyFont="1" applyFill="1" applyBorder="1" applyAlignment="1">
      <alignment horizontal="right" vertical="center"/>
    </xf>
    <xf numFmtId="166" fontId="2" fillId="0" borderId="1" xfId="1" applyNumberFormat="1" applyFont="1" applyFill="1" applyBorder="1" applyAlignment="1">
      <alignment horizontal="right" vertical="center"/>
    </xf>
    <xf numFmtId="166" fontId="2" fillId="0" borderId="1" xfId="0" applyNumberFormat="1" applyFont="1" applyBorder="1" applyAlignment="1" applyProtection="1">
      <alignment horizontal="right" vertical="center" wrapText="1"/>
      <protection locked="0"/>
    </xf>
    <xf numFmtId="166" fontId="2" fillId="0" borderId="1" xfId="1" applyNumberFormat="1" applyFont="1" applyBorder="1" applyAlignment="1" applyProtection="1">
      <alignment horizontal="right" vertical="center" wrapText="1"/>
      <protection locked="0"/>
    </xf>
    <xf numFmtId="166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justify" vertical="center" wrapText="1"/>
    </xf>
    <xf numFmtId="0" fontId="18" fillId="0" borderId="1" xfId="0" applyFont="1" applyBorder="1" applyAlignment="1"/>
    <xf numFmtId="0" fontId="18" fillId="5" borderId="1" xfId="0" applyFont="1" applyFill="1" applyBorder="1" applyAlignment="1"/>
    <xf numFmtId="0" fontId="16" fillId="5" borderId="1" xfId="0" applyFont="1" applyFill="1" applyBorder="1" applyAlignment="1">
      <alignment horizontal="justify" vertical="center" wrapText="1"/>
    </xf>
    <xf numFmtId="165" fontId="4" fillId="5" borderId="1" xfId="2" applyNumberFormat="1" applyFont="1" applyFill="1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>
      <alignment horizontal="justify" wrapText="1"/>
    </xf>
    <xf numFmtId="0" fontId="17" fillId="3" borderId="1" xfId="0" applyFont="1" applyFill="1" applyBorder="1" applyAlignment="1">
      <alignment horizontal="center"/>
    </xf>
    <xf numFmtId="167" fontId="2" fillId="0" borderId="1" xfId="1" applyNumberFormat="1" applyFont="1" applyBorder="1" applyAlignment="1" applyProtection="1">
      <alignment horizontal="right" vertical="center"/>
      <protection locked="0"/>
    </xf>
    <xf numFmtId="167" fontId="4" fillId="0" borderId="1" xfId="1" applyNumberFormat="1" applyFont="1" applyBorder="1" applyAlignment="1" applyProtection="1">
      <alignment horizontal="right" vertical="center"/>
      <protection locked="0"/>
    </xf>
    <xf numFmtId="167" fontId="4" fillId="4" borderId="1" xfId="1" applyNumberFormat="1" applyFont="1" applyFill="1" applyBorder="1" applyAlignment="1" applyProtection="1">
      <alignment horizontal="right" vertical="center"/>
      <protection locked="0"/>
    </xf>
    <xf numFmtId="168" fontId="4" fillId="5" borderId="1" xfId="2" applyNumberFormat="1" applyFont="1" applyFill="1" applyBorder="1" applyAlignment="1" applyProtection="1">
      <alignment horizontal="right" vertical="center"/>
      <protection locked="0"/>
    </xf>
    <xf numFmtId="168" fontId="4" fillId="5" borderId="1" xfId="0" applyNumberFormat="1" applyFont="1" applyFill="1" applyBorder="1" applyAlignment="1">
      <alignment horizontal="right" vertical="center"/>
    </xf>
    <xf numFmtId="168" fontId="4" fillId="0" borderId="1" xfId="0" applyNumberFormat="1" applyFont="1" applyBorder="1" applyAlignment="1">
      <alignment horizontal="right" vertical="center"/>
    </xf>
    <xf numFmtId="168" fontId="4" fillId="4" borderId="1" xfId="0" applyNumberFormat="1" applyFont="1" applyFill="1" applyBorder="1" applyAlignment="1">
      <alignment horizontal="right" vertical="center"/>
    </xf>
    <xf numFmtId="168" fontId="2" fillId="0" borderId="1" xfId="0" applyNumberFormat="1" applyFont="1" applyBorder="1" applyAlignment="1">
      <alignment horizontal="right" vertical="center"/>
    </xf>
    <xf numFmtId="168" fontId="2" fillId="0" borderId="1" xfId="0" applyNumberFormat="1" applyFont="1" applyFill="1" applyBorder="1" applyAlignment="1">
      <alignment horizontal="right" vertical="center"/>
    </xf>
    <xf numFmtId="165" fontId="2" fillId="3" borderId="1" xfId="2" applyNumberFormat="1" applyFont="1" applyFill="1" applyBorder="1" applyAlignment="1" applyProtection="1">
      <alignment horizontal="right" vertical="center" wrapText="1"/>
      <protection locked="0"/>
    </xf>
    <xf numFmtId="165" fontId="4" fillId="4" borderId="1" xfId="2" applyNumberFormat="1" applyFont="1" applyFill="1" applyBorder="1" applyAlignment="1">
      <alignment horizontal="center" vertical="center" wrapText="1"/>
    </xf>
    <xf numFmtId="166" fontId="2" fillId="3" borderId="1" xfId="1" applyNumberFormat="1" applyFont="1" applyFill="1" applyBorder="1" applyAlignment="1" applyProtection="1">
      <alignment horizontal="right" vertical="center" wrapText="1"/>
      <protection locked="0"/>
    </xf>
    <xf numFmtId="166" fontId="2" fillId="3" borderId="1" xfId="0" applyNumberFormat="1" applyFont="1" applyFill="1" applyBorder="1" applyAlignment="1" applyProtection="1">
      <alignment horizontal="right" vertical="center" wrapText="1"/>
      <protection locked="0"/>
    </xf>
    <xf numFmtId="166" fontId="2" fillId="4" borderId="1" xfId="1" applyNumberFormat="1" applyFont="1" applyFill="1" applyBorder="1" applyAlignment="1" applyProtection="1">
      <alignment horizontal="right" vertical="center" wrapText="1"/>
      <protection locked="0"/>
    </xf>
    <xf numFmtId="166" fontId="2" fillId="6" borderId="1" xfId="1" applyNumberFormat="1" applyFont="1" applyFill="1" applyBorder="1" applyAlignment="1">
      <alignment horizontal="right" vertical="center"/>
    </xf>
    <xf numFmtId="0" fontId="20" fillId="0" borderId="0" xfId="0" applyFont="1"/>
    <xf numFmtId="0" fontId="21" fillId="0" borderId="0" xfId="0" applyFont="1" applyAlignment="1">
      <alignment vertical="center"/>
    </xf>
    <xf numFmtId="165" fontId="22" fillId="4" borderId="1" xfId="2" applyNumberFormat="1" applyFont="1" applyFill="1" applyBorder="1" applyAlignment="1">
      <alignment horizontal="center" vertical="center" wrapText="1"/>
    </xf>
    <xf numFmtId="165" fontId="21" fillId="3" borderId="1" xfId="2" applyNumberFormat="1" applyFont="1" applyFill="1" applyBorder="1" applyAlignment="1">
      <alignment horizontal="center" vertical="center" wrapText="1"/>
    </xf>
    <xf numFmtId="165" fontId="21" fillId="0" borderId="1" xfId="2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23" fillId="5" borderId="1" xfId="2" applyNumberFormat="1" applyFont="1" applyFill="1" applyBorder="1" applyAlignment="1" applyProtection="1">
      <alignment horizontal="center" vertical="center"/>
      <protection locked="0"/>
    </xf>
    <xf numFmtId="165" fontId="9" fillId="3" borderId="1" xfId="2" applyNumberFormat="1" applyFont="1" applyFill="1" applyBorder="1" applyAlignment="1" applyProtection="1">
      <alignment horizontal="center" vertical="center"/>
      <protection locked="0"/>
    </xf>
    <xf numFmtId="165" fontId="23" fillId="4" borderId="1" xfId="2" applyNumberFormat="1" applyFont="1" applyFill="1" applyBorder="1" applyAlignment="1">
      <alignment horizontal="center" vertical="center"/>
    </xf>
    <xf numFmtId="165" fontId="9" fillId="0" borderId="1" xfId="2" applyNumberFormat="1" applyFont="1" applyBorder="1" applyAlignment="1" applyProtection="1">
      <alignment horizontal="center" vertical="center" wrapText="1"/>
      <protection locked="0"/>
    </xf>
    <xf numFmtId="165" fontId="23" fillId="4" borderId="1" xfId="2" applyNumberFormat="1" applyFont="1" applyFill="1" applyBorder="1" applyAlignment="1">
      <alignment horizontal="center" vertical="center" wrapText="1"/>
    </xf>
    <xf numFmtId="165" fontId="9" fillId="3" borderId="1" xfId="2" applyNumberFormat="1" applyFont="1" applyFill="1" applyBorder="1" applyAlignment="1" applyProtection="1">
      <alignment horizontal="center" vertical="center" wrapText="1"/>
      <protection locked="0"/>
    </xf>
    <xf numFmtId="165" fontId="0" fillId="0" borderId="1" xfId="2" applyNumberFormat="1" applyFont="1" applyBorder="1" applyAlignment="1" applyProtection="1">
      <alignment horizontal="right" vertical="center" wrapText="1"/>
      <protection locked="0"/>
    </xf>
    <xf numFmtId="165" fontId="9" fillId="3" borderId="1" xfId="2" applyNumberFormat="1" applyFont="1" applyFill="1" applyBorder="1" applyAlignment="1">
      <alignment horizontal="center" vertical="center" wrapText="1"/>
    </xf>
    <xf numFmtId="165" fontId="9" fillId="0" borderId="1" xfId="2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7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right" wrapText="1"/>
    </xf>
    <xf numFmtId="0" fontId="13" fillId="0" borderId="0" xfId="0" applyFont="1" applyAlignment="1">
      <alignment horizontal="right" wrapText="1"/>
    </xf>
    <xf numFmtId="0" fontId="1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B1" workbookViewId="0">
      <selection activeCell="N5" sqref="N5"/>
    </sheetView>
  </sheetViews>
  <sheetFormatPr defaultRowHeight="15" x14ac:dyDescent="0.25"/>
  <cols>
    <col min="1" max="1" width="44.7109375" style="3" customWidth="1"/>
    <col min="2" max="2" width="8.42578125" style="4" customWidth="1"/>
    <col min="3" max="3" width="12.5703125" style="3" customWidth="1"/>
    <col min="4" max="4" width="13.85546875" style="3" customWidth="1"/>
    <col min="5" max="5" width="13" style="3" customWidth="1"/>
    <col min="6" max="6" width="11.85546875" style="3" customWidth="1"/>
    <col min="7" max="7" width="10.28515625" style="3" customWidth="1"/>
    <col min="8" max="8" width="11.42578125" style="3" customWidth="1"/>
    <col min="9" max="9" width="12.140625" style="3" customWidth="1"/>
    <col min="10" max="10" width="11.140625" style="3" customWidth="1"/>
    <col min="11" max="12" width="11.85546875" style="3" customWidth="1"/>
    <col min="13" max="16384" width="9.140625" style="3"/>
  </cols>
  <sheetData>
    <row r="1" spans="1:12" ht="51.75" customHeight="1" x14ac:dyDescent="0.2">
      <c r="J1" s="136" t="s">
        <v>191</v>
      </c>
      <c r="K1" s="136"/>
      <c r="L1" s="136"/>
    </row>
    <row r="3" spans="1:12" x14ac:dyDescent="0.25">
      <c r="A3" s="138" t="s">
        <v>5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2" ht="27.75" customHeight="1" x14ac:dyDescent="0.25">
      <c r="K4" s="137" t="s">
        <v>42</v>
      </c>
      <c r="L4" s="137"/>
    </row>
    <row r="5" spans="1:12" ht="80.25" customHeight="1" x14ac:dyDescent="0.25">
      <c r="A5" s="139" t="s">
        <v>23</v>
      </c>
      <c r="B5" s="139" t="s">
        <v>22</v>
      </c>
      <c r="C5" s="139" t="s">
        <v>192</v>
      </c>
      <c r="D5" s="142" t="s">
        <v>193</v>
      </c>
      <c r="E5" s="141" t="s">
        <v>194</v>
      </c>
      <c r="F5" s="141" t="s">
        <v>195</v>
      </c>
      <c r="G5" s="139" t="s">
        <v>27</v>
      </c>
      <c r="H5" s="139" t="s">
        <v>196</v>
      </c>
      <c r="I5" s="141" t="s">
        <v>197</v>
      </c>
      <c r="J5" s="141"/>
      <c r="K5" s="141" t="s">
        <v>198</v>
      </c>
      <c r="L5" s="141"/>
    </row>
    <row r="6" spans="1:12" ht="39.75" customHeight="1" x14ac:dyDescent="0.25">
      <c r="A6" s="140"/>
      <c r="B6" s="140"/>
      <c r="C6" s="140"/>
      <c r="D6" s="142"/>
      <c r="E6" s="141"/>
      <c r="F6" s="141"/>
      <c r="G6" s="140"/>
      <c r="H6" s="140"/>
      <c r="I6" s="1" t="s">
        <v>4</v>
      </c>
      <c r="J6" s="1" t="s">
        <v>152</v>
      </c>
      <c r="K6" s="1" t="s">
        <v>4</v>
      </c>
      <c r="L6" s="1" t="s">
        <v>152</v>
      </c>
    </row>
    <row r="7" spans="1:12" x14ac:dyDescent="0.25">
      <c r="A7" s="12" t="s">
        <v>0</v>
      </c>
      <c r="B7" s="1"/>
      <c r="C7" s="13">
        <f>SUM(C9:C26)</f>
        <v>75368.800000000003</v>
      </c>
      <c r="D7" s="13">
        <f>SUM(D9:D26)</f>
        <v>51340</v>
      </c>
      <c r="E7" s="13">
        <f>SUM(E9:E26)</f>
        <v>91091.10000000002</v>
      </c>
      <c r="F7" s="13">
        <f>SUM(F9:F26)</f>
        <v>86894.800000000017</v>
      </c>
      <c r="G7" s="22">
        <f>F7/F7</f>
        <v>1</v>
      </c>
      <c r="H7" s="54">
        <f>F7/E7</f>
        <v>0.95393293087908693</v>
      </c>
      <c r="I7" s="14">
        <f>F7-E7</f>
        <v>-4196.3000000000029</v>
      </c>
      <c r="J7" s="24">
        <f>F7/E7-100%</f>
        <v>-4.6067069120913073E-2</v>
      </c>
      <c r="K7" s="19">
        <f>F7-C7</f>
        <v>11526.000000000015</v>
      </c>
      <c r="L7" s="25">
        <f>F7/C7-100%</f>
        <v>0.15292800203797885</v>
      </c>
    </row>
    <row r="8" spans="1:12" ht="12.75" customHeight="1" x14ac:dyDescent="0.25">
      <c r="A8" s="2" t="s">
        <v>1</v>
      </c>
      <c r="B8" s="1"/>
      <c r="C8" s="20"/>
      <c r="D8" s="15"/>
      <c r="E8" s="15"/>
      <c r="F8" s="15"/>
      <c r="G8" s="17"/>
      <c r="H8" s="54"/>
      <c r="I8" s="16"/>
      <c r="J8" s="23"/>
      <c r="K8" s="21"/>
      <c r="L8" s="26"/>
    </row>
    <row r="9" spans="1:12" x14ac:dyDescent="0.25">
      <c r="A9" s="5" t="s">
        <v>6</v>
      </c>
      <c r="B9" s="6">
        <v>211</v>
      </c>
      <c r="C9" s="18">
        <v>18652.900000000001</v>
      </c>
      <c r="D9" s="18">
        <v>20621.3</v>
      </c>
      <c r="E9" s="18">
        <v>20515.900000000001</v>
      </c>
      <c r="F9" s="18">
        <v>20369.8</v>
      </c>
      <c r="G9" s="23">
        <f>F9/F7</f>
        <v>0.23441909067055791</v>
      </c>
      <c r="H9" s="55">
        <f t="shared" ref="H9:H26" si="0">F9/E9</f>
        <v>0.99287869408605023</v>
      </c>
      <c r="I9" s="16">
        <f t="shared" ref="I9:I26" si="1">F9-E9</f>
        <v>-146.10000000000218</v>
      </c>
      <c r="J9" s="23">
        <f>F9/E9-100%</f>
        <v>-7.1213059139497714E-3</v>
      </c>
      <c r="K9" s="21">
        <f t="shared" ref="K9:K26" si="2">F9-C9</f>
        <v>1716.8999999999978</v>
      </c>
      <c r="L9" s="26">
        <f>F9/C9-100%</f>
        <v>9.2044668657420337E-2</v>
      </c>
    </row>
    <row r="10" spans="1:12" x14ac:dyDescent="0.25">
      <c r="A10" s="5" t="s">
        <v>7</v>
      </c>
      <c r="B10" s="6">
        <v>212</v>
      </c>
      <c r="C10" s="18">
        <v>509.1</v>
      </c>
      <c r="D10" s="18">
        <v>949.9</v>
      </c>
      <c r="E10" s="18">
        <v>1048.8</v>
      </c>
      <c r="F10" s="18">
        <v>1044</v>
      </c>
      <c r="G10" s="23">
        <f>F10/F7</f>
        <v>1.2014527911911873E-2</v>
      </c>
      <c r="H10" s="55">
        <f t="shared" si="0"/>
        <v>0.99542334096109841</v>
      </c>
      <c r="I10" s="16">
        <f t="shared" si="1"/>
        <v>-4.7999999999999545</v>
      </c>
      <c r="J10" s="23">
        <f t="shared" ref="J10:J26" si="3">F10/E10-100%</f>
        <v>-4.5766590389015871E-3</v>
      </c>
      <c r="K10" s="21">
        <f t="shared" si="2"/>
        <v>534.9</v>
      </c>
      <c r="L10" s="26">
        <f t="shared" ref="L10:L26" si="4">F10/C10-100%</f>
        <v>1.0506776664702415</v>
      </c>
    </row>
    <row r="11" spans="1:12" x14ac:dyDescent="0.25">
      <c r="A11" s="5" t="s">
        <v>8</v>
      </c>
      <c r="B11" s="6">
        <v>213</v>
      </c>
      <c r="C11" s="18">
        <v>4157.8</v>
      </c>
      <c r="D11" s="18">
        <v>4940.3</v>
      </c>
      <c r="E11" s="18">
        <v>4977.7</v>
      </c>
      <c r="F11" s="18">
        <v>4893.3</v>
      </c>
      <c r="G11" s="23">
        <f>F11/F7</f>
        <v>5.6312920911262804E-2</v>
      </c>
      <c r="H11" s="55">
        <f t="shared" si="0"/>
        <v>0.983044377925548</v>
      </c>
      <c r="I11" s="16">
        <f t="shared" si="1"/>
        <v>-84.399999999999636</v>
      </c>
      <c r="J11" s="23">
        <f t="shared" si="3"/>
        <v>-1.6955622074452004E-2</v>
      </c>
      <c r="K11" s="21">
        <f t="shared" si="2"/>
        <v>735.5</v>
      </c>
      <c r="L11" s="26">
        <f t="shared" si="4"/>
        <v>0.17689643561498869</v>
      </c>
    </row>
    <row r="12" spans="1:12" x14ac:dyDescent="0.25">
      <c r="A12" s="5" t="s">
        <v>9</v>
      </c>
      <c r="B12" s="6">
        <v>221</v>
      </c>
      <c r="C12" s="18">
        <v>156.9</v>
      </c>
      <c r="D12" s="18">
        <v>201.4</v>
      </c>
      <c r="E12" s="18">
        <v>272.5</v>
      </c>
      <c r="F12" s="18">
        <v>271.2</v>
      </c>
      <c r="G12" s="23">
        <f>F12/F7</f>
        <v>3.121015296657567E-3</v>
      </c>
      <c r="H12" s="55">
        <f t="shared" si="0"/>
        <v>0.99522935779816513</v>
      </c>
      <c r="I12" s="16">
        <f t="shared" si="1"/>
        <v>-1.3000000000000114</v>
      </c>
      <c r="J12" s="23">
        <f t="shared" si="3"/>
        <v>-4.7706422018348738E-3</v>
      </c>
      <c r="K12" s="21">
        <f t="shared" si="2"/>
        <v>114.29999999999998</v>
      </c>
      <c r="L12" s="26">
        <f t="shared" si="4"/>
        <v>0.72848948374760991</v>
      </c>
    </row>
    <row r="13" spans="1:12" x14ac:dyDescent="0.25">
      <c r="A13" s="5" t="s">
        <v>10</v>
      </c>
      <c r="B13" s="6">
        <v>222</v>
      </c>
      <c r="C13" s="18">
        <v>1031.2</v>
      </c>
      <c r="D13" s="18">
        <v>1306.5</v>
      </c>
      <c r="E13" s="18">
        <v>1512.8</v>
      </c>
      <c r="F13" s="18">
        <v>1468.5</v>
      </c>
      <c r="G13" s="23">
        <f t="shared" ref="G13:G26" si="5">F13/58483.5</f>
        <v>2.5109646310497832E-2</v>
      </c>
      <c r="H13" s="55">
        <f t="shared" si="0"/>
        <v>0.97071655208884189</v>
      </c>
      <c r="I13" s="16">
        <f t="shared" si="1"/>
        <v>-44.299999999999955</v>
      </c>
      <c r="J13" s="23">
        <f t="shared" si="3"/>
        <v>-2.9283447911158111E-2</v>
      </c>
      <c r="K13" s="21">
        <f t="shared" si="2"/>
        <v>437.29999999999995</v>
      </c>
      <c r="L13" s="26">
        <f t="shared" si="4"/>
        <v>0.42406904577191606</v>
      </c>
    </row>
    <row r="14" spans="1:12" x14ac:dyDescent="0.25">
      <c r="A14" s="5" t="s">
        <v>11</v>
      </c>
      <c r="B14" s="6">
        <v>223</v>
      </c>
      <c r="C14" s="18">
        <v>6042.6</v>
      </c>
      <c r="D14" s="18">
        <v>5900.9</v>
      </c>
      <c r="E14" s="18">
        <v>4853.3</v>
      </c>
      <c r="F14" s="18">
        <v>4805.2</v>
      </c>
      <c r="G14" s="23">
        <f t="shared" si="5"/>
        <v>8.216334521702702E-2</v>
      </c>
      <c r="H14" s="55">
        <f t="shared" si="0"/>
        <v>0.99008921764572555</v>
      </c>
      <c r="I14" s="16">
        <f t="shared" si="1"/>
        <v>-48.100000000000364</v>
      </c>
      <c r="J14" s="23">
        <f t="shared" si="3"/>
        <v>-9.91078235427445E-3</v>
      </c>
      <c r="K14" s="21">
        <f t="shared" si="2"/>
        <v>-1237.4000000000005</v>
      </c>
      <c r="L14" s="26">
        <f t="shared" si="4"/>
        <v>-0.2047793995962004</v>
      </c>
    </row>
    <row r="15" spans="1:12" ht="14.25" customHeight="1" x14ac:dyDescent="0.25">
      <c r="A15" s="5" t="s">
        <v>12</v>
      </c>
      <c r="B15" s="6">
        <v>224</v>
      </c>
      <c r="C15" s="18">
        <v>33.799999999999997</v>
      </c>
      <c r="D15" s="18">
        <v>32.9</v>
      </c>
      <c r="E15" s="18">
        <v>60.3</v>
      </c>
      <c r="F15" s="18">
        <v>60</v>
      </c>
      <c r="G15" s="23">
        <f t="shared" si="5"/>
        <v>1.0259303906229962E-3</v>
      </c>
      <c r="H15" s="55">
        <f t="shared" si="0"/>
        <v>0.99502487562189057</v>
      </c>
      <c r="I15" s="16">
        <f t="shared" si="1"/>
        <v>-0.29999999999999716</v>
      </c>
      <c r="J15" s="23">
        <f t="shared" si="3"/>
        <v>-4.9751243781094301E-3</v>
      </c>
      <c r="K15" s="21">
        <f t="shared" si="2"/>
        <v>26.200000000000003</v>
      </c>
      <c r="L15" s="26">
        <f t="shared" si="4"/>
        <v>0.77514792899408302</v>
      </c>
    </row>
    <row r="16" spans="1:12" x14ac:dyDescent="0.25">
      <c r="A16" s="5" t="s">
        <v>13</v>
      </c>
      <c r="B16" s="6">
        <v>225</v>
      </c>
      <c r="C16" s="18">
        <v>9710.1</v>
      </c>
      <c r="D16" s="18">
        <v>1875.6</v>
      </c>
      <c r="E16" s="18">
        <v>15236.4</v>
      </c>
      <c r="F16" s="18">
        <v>14984.1</v>
      </c>
      <c r="G16" s="23">
        <f t="shared" si="5"/>
        <v>0.25621072610223394</v>
      </c>
      <c r="H16" s="55">
        <f t="shared" si="0"/>
        <v>0.98344097030794686</v>
      </c>
      <c r="I16" s="16">
        <f t="shared" si="1"/>
        <v>-252.29999999999927</v>
      </c>
      <c r="J16" s="23">
        <f t="shared" si="3"/>
        <v>-1.655902969205314E-2</v>
      </c>
      <c r="K16" s="21">
        <f t="shared" si="2"/>
        <v>5274</v>
      </c>
      <c r="L16" s="26">
        <f t="shared" si="4"/>
        <v>0.54314579664473062</v>
      </c>
    </row>
    <row r="17" spans="1:12" x14ac:dyDescent="0.25">
      <c r="A17" s="5" t="s">
        <v>14</v>
      </c>
      <c r="B17" s="6">
        <v>226</v>
      </c>
      <c r="C17" s="18">
        <v>6343</v>
      </c>
      <c r="D17" s="18">
        <v>2504.3000000000002</v>
      </c>
      <c r="E17" s="18">
        <v>2521.6999999999998</v>
      </c>
      <c r="F17" s="18">
        <v>2430.8000000000002</v>
      </c>
      <c r="G17" s="23">
        <f t="shared" si="5"/>
        <v>4.1563859892106321E-2</v>
      </c>
      <c r="H17" s="55">
        <f t="shared" si="0"/>
        <v>0.96395288892413866</v>
      </c>
      <c r="I17" s="16">
        <f t="shared" si="1"/>
        <v>-90.899999999999636</v>
      </c>
      <c r="J17" s="23">
        <f t="shared" si="3"/>
        <v>-3.6047111075861338E-2</v>
      </c>
      <c r="K17" s="21">
        <f t="shared" si="2"/>
        <v>-3912.2</v>
      </c>
      <c r="L17" s="26">
        <f t="shared" si="4"/>
        <v>-0.61677439697304104</v>
      </c>
    </row>
    <row r="18" spans="1:12" ht="45" x14ac:dyDescent="0.25">
      <c r="A18" s="5" t="s">
        <v>15</v>
      </c>
      <c r="B18" s="6">
        <v>241</v>
      </c>
      <c r="C18" s="18">
        <v>0</v>
      </c>
      <c r="D18" s="18">
        <v>0</v>
      </c>
      <c r="E18" s="18">
        <v>4184.2</v>
      </c>
      <c r="F18" s="18">
        <v>3813.5</v>
      </c>
      <c r="G18" s="23">
        <f t="shared" si="5"/>
        <v>6.5206425744013266E-2</v>
      </c>
      <c r="H18" s="55">
        <f t="shared" si="0"/>
        <v>0.91140480856555617</v>
      </c>
      <c r="I18" s="16">
        <f t="shared" si="1"/>
        <v>-370.69999999999982</v>
      </c>
      <c r="J18" s="23">
        <f t="shared" si="3"/>
        <v>-8.8595191434443832E-2</v>
      </c>
      <c r="K18" s="21">
        <f t="shared" si="2"/>
        <v>3813.5</v>
      </c>
      <c r="L18" s="56">
        <v>0</v>
      </c>
    </row>
    <row r="19" spans="1:12" ht="28.5" customHeight="1" x14ac:dyDescent="0.25">
      <c r="A19" s="5" t="s">
        <v>25</v>
      </c>
      <c r="B19" s="6">
        <v>242</v>
      </c>
      <c r="C19" s="18">
        <v>5290.8</v>
      </c>
      <c r="D19" s="18">
        <v>6893.2</v>
      </c>
      <c r="E19" s="18">
        <v>1897</v>
      </c>
      <c r="F19" s="18">
        <v>260.7</v>
      </c>
      <c r="G19" s="23">
        <f t="shared" si="5"/>
        <v>4.4576675472569188E-3</v>
      </c>
      <c r="H19" s="55">
        <f t="shared" si="0"/>
        <v>0.13742751713231419</v>
      </c>
      <c r="I19" s="16">
        <f t="shared" si="1"/>
        <v>-1636.3</v>
      </c>
      <c r="J19" s="23">
        <f t="shared" si="3"/>
        <v>-0.86257248286768584</v>
      </c>
      <c r="K19" s="21">
        <f t="shared" si="2"/>
        <v>-5030.1000000000004</v>
      </c>
      <c r="L19" s="26">
        <f t="shared" si="4"/>
        <v>-0.95072578816058062</v>
      </c>
    </row>
    <row r="20" spans="1:12" ht="28.5" customHeight="1" x14ac:dyDescent="0.25">
      <c r="A20" s="5" t="s">
        <v>16</v>
      </c>
      <c r="B20" s="6">
        <v>251</v>
      </c>
      <c r="C20" s="18">
        <v>13810</v>
      </c>
      <c r="D20" s="18">
        <v>424.2</v>
      </c>
      <c r="E20" s="18">
        <v>17988.2</v>
      </c>
      <c r="F20" s="18">
        <v>17988.2</v>
      </c>
      <c r="G20" s="23">
        <f t="shared" si="5"/>
        <v>0.30757735087674304</v>
      </c>
      <c r="H20" s="55">
        <f t="shared" si="0"/>
        <v>1</v>
      </c>
      <c r="I20" s="16">
        <f t="shared" si="1"/>
        <v>0</v>
      </c>
      <c r="J20" s="23">
        <f t="shared" si="3"/>
        <v>0</v>
      </c>
      <c r="K20" s="21">
        <f t="shared" si="2"/>
        <v>4178.2000000000007</v>
      </c>
      <c r="L20" s="26">
        <f>F20/C20-100%</f>
        <v>0.30254887762490945</v>
      </c>
    </row>
    <row r="21" spans="1:12" ht="17.25" customHeight="1" x14ac:dyDescent="0.25">
      <c r="A21" s="5" t="s">
        <v>17</v>
      </c>
      <c r="B21" s="6">
        <v>262</v>
      </c>
      <c r="C21" s="18">
        <v>3766.6</v>
      </c>
      <c r="D21" s="18">
        <v>1188.0999999999999</v>
      </c>
      <c r="E21" s="18">
        <v>1151.4000000000001</v>
      </c>
      <c r="F21" s="18">
        <v>497</v>
      </c>
      <c r="G21" s="23">
        <f t="shared" si="5"/>
        <v>8.4981234023271523E-3</v>
      </c>
      <c r="H21" s="55">
        <f t="shared" si="0"/>
        <v>0.43164842800069475</v>
      </c>
      <c r="I21" s="16">
        <f t="shared" si="1"/>
        <v>-654.40000000000009</v>
      </c>
      <c r="J21" s="23">
        <f t="shared" si="3"/>
        <v>-0.56835157199930531</v>
      </c>
      <c r="K21" s="21">
        <f t="shared" si="2"/>
        <v>-3269.6</v>
      </c>
      <c r="L21" s="26">
        <f t="shared" si="4"/>
        <v>-0.86805076196038866</v>
      </c>
    </row>
    <row r="22" spans="1:12" ht="42" customHeight="1" x14ac:dyDescent="0.25">
      <c r="A22" s="5" t="s">
        <v>18</v>
      </c>
      <c r="B22" s="6">
        <v>263</v>
      </c>
      <c r="C22" s="18">
        <v>1414.9</v>
      </c>
      <c r="D22" s="18">
        <v>1960.6</v>
      </c>
      <c r="E22" s="18">
        <v>1960.6</v>
      </c>
      <c r="F22" s="18">
        <v>1960.6</v>
      </c>
      <c r="G22" s="23">
        <f t="shared" si="5"/>
        <v>3.3523985397590772E-2</v>
      </c>
      <c r="H22" s="55">
        <f t="shared" si="0"/>
        <v>1</v>
      </c>
      <c r="I22" s="15">
        <f t="shared" si="1"/>
        <v>0</v>
      </c>
      <c r="J22" s="23">
        <f t="shared" si="3"/>
        <v>0</v>
      </c>
      <c r="K22" s="21">
        <f t="shared" si="2"/>
        <v>545.69999999999982</v>
      </c>
      <c r="L22" s="26">
        <f t="shared" si="4"/>
        <v>0.38568096685278097</v>
      </c>
    </row>
    <row r="23" spans="1:12" x14ac:dyDescent="0.25">
      <c r="A23" s="5" t="s">
        <v>2</v>
      </c>
      <c r="B23" s="6">
        <v>290</v>
      </c>
      <c r="C23" s="18">
        <v>1423.4</v>
      </c>
      <c r="D23" s="18">
        <v>1003.3</v>
      </c>
      <c r="E23" s="18">
        <v>1174.5999999999999</v>
      </c>
      <c r="F23" s="18">
        <v>1170.7</v>
      </c>
      <c r="G23" s="23">
        <f t="shared" si="5"/>
        <v>2.001761180503903E-2</v>
      </c>
      <c r="H23" s="55">
        <f t="shared" si="0"/>
        <v>0.9966797207560022</v>
      </c>
      <c r="I23" s="15">
        <f t="shared" si="1"/>
        <v>-3.8999999999998636</v>
      </c>
      <c r="J23" s="23">
        <f t="shared" si="3"/>
        <v>-3.3202792439978035E-3</v>
      </c>
      <c r="K23" s="21">
        <f t="shared" si="2"/>
        <v>-252.70000000000005</v>
      </c>
      <c r="L23" s="26">
        <f t="shared" si="4"/>
        <v>-0.17753266825909797</v>
      </c>
    </row>
    <row r="24" spans="1:12" ht="16.5" customHeight="1" x14ac:dyDescent="0.25">
      <c r="A24" s="5" t="s">
        <v>19</v>
      </c>
      <c r="B24" s="6">
        <v>310</v>
      </c>
      <c r="C24" s="18">
        <v>1509</v>
      </c>
      <c r="D24" s="18">
        <v>538.1</v>
      </c>
      <c r="E24" s="18">
        <v>10244.6</v>
      </c>
      <c r="F24" s="18">
        <v>9403.1</v>
      </c>
      <c r="G24" s="23">
        <f t="shared" si="5"/>
        <v>0.16078210093445161</v>
      </c>
      <c r="H24" s="55">
        <f t="shared" si="0"/>
        <v>0.91785916482829977</v>
      </c>
      <c r="I24" s="15">
        <f t="shared" si="1"/>
        <v>-841.5</v>
      </c>
      <c r="J24" s="23">
        <f t="shared" si="3"/>
        <v>-8.2140835171700233E-2</v>
      </c>
      <c r="K24" s="21">
        <f t="shared" si="2"/>
        <v>7894.1</v>
      </c>
      <c r="L24" s="26">
        <f t="shared" si="4"/>
        <v>5.2313452617627574</v>
      </c>
    </row>
    <row r="25" spans="1:12" ht="24" hidden="1" customHeight="1" x14ac:dyDescent="0.25">
      <c r="A25" s="5" t="s">
        <v>20</v>
      </c>
      <c r="B25" s="6">
        <v>320</v>
      </c>
      <c r="C25" s="18">
        <v>0</v>
      </c>
      <c r="D25" s="18">
        <v>0</v>
      </c>
      <c r="E25" s="18">
        <v>0</v>
      </c>
      <c r="F25" s="18">
        <v>0</v>
      </c>
      <c r="G25" s="23">
        <f t="shared" si="5"/>
        <v>0</v>
      </c>
      <c r="H25" s="55">
        <v>0</v>
      </c>
      <c r="I25" s="15">
        <f t="shared" si="1"/>
        <v>0</v>
      </c>
      <c r="J25" s="23">
        <v>0</v>
      </c>
      <c r="K25" s="21">
        <f t="shared" si="2"/>
        <v>0</v>
      </c>
      <c r="L25" s="26">
        <v>0</v>
      </c>
    </row>
    <row r="26" spans="1:12" ht="15.75" customHeight="1" x14ac:dyDescent="0.25">
      <c r="A26" s="2" t="s">
        <v>21</v>
      </c>
      <c r="B26" s="1">
        <v>340</v>
      </c>
      <c r="C26" s="18">
        <v>1516.7</v>
      </c>
      <c r="D26" s="18">
        <v>999.4</v>
      </c>
      <c r="E26" s="18">
        <v>1491.1</v>
      </c>
      <c r="F26" s="18">
        <v>1474.1</v>
      </c>
      <c r="G26" s="23">
        <f t="shared" si="5"/>
        <v>2.5205399813622645E-2</v>
      </c>
      <c r="H26" s="55">
        <f t="shared" si="0"/>
        <v>0.9885990208570854</v>
      </c>
      <c r="I26" s="15">
        <f t="shared" si="1"/>
        <v>-17</v>
      </c>
      <c r="J26" s="23">
        <f t="shared" si="3"/>
        <v>-1.1400979142914602E-2</v>
      </c>
      <c r="K26" s="21">
        <f t="shared" si="2"/>
        <v>-42.600000000000136</v>
      </c>
      <c r="L26" s="26">
        <f t="shared" si="4"/>
        <v>-2.8087294784730044E-2</v>
      </c>
    </row>
    <row r="27" spans="1:12" x14ac:dyDescent="0.25">
      <c r="A27" s="8"/>
      <c r="B27" s="9"/>
      <c r="C27" s="8"/>
      <c r="D27" s="10"/>
      <c r="E27" s="10"/>
      <c r="F27" s="10"/>
      <c r="G27" s="10"/>
      <c r="H27" s="10"/>
      <c r="I27" s="10"/>
      <c r="J27" s="11"/>
      <c r="K27" s="7"/>
      <c r="L27" s="7"/>
    </row>
    <row r="28" spans="1:12" ht="30.75" customHeight="1" x14ac:dyDescent="0.25">
      <c r="A28" s="8"/>
      <c r="B28" s="9"/>
      <c r="C28" s="8"/>
      <c r="D28" s="10"/>
      <c r="E28" s="10"/>
      <c r="F28" s="10"/>
      <c r="G28" s="10"/>
      <c r="H28" s="10"/>
      <c r="I28" s="10"/>
      <c r="J28" s="11"/>
      <c r="K28" s="7"/>
      <c r="L28" s="7"/>
    </row>
  </sheetData>
  <mergeCells count="13">
    <mergeCell ref="J1:L1"/>
    <mergeCell ref="K4:L4"/>
    <mergeCell ref="A3:L3"/>
    <mergeCell ref="B5:B6"/>
    <mergeCell ref="C5:C6"/>
    <mergeCell ref="K5:L5"/>
    <mergeCell ref="D5:D6"/>
    <mergeCell ref="E5:E6"/>
    <mergeCell ref="A5:A6"/>
    <mergeCell ref="F5:F6"/>
    <mergeCell ref="I5:J5"/>
    <mergeCell ref="G5:G6"/>
    <mergeCell ref="H5:H6"/>
  </mergeCells>
  <phoneticPr fontId="7" type="noConversion"/>
  <pageMargins left="0.70866141732283472" right="0.51181102362204722" top="0.74803149606299213" bottom="0.35433070866141736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topLeftCell="A3" zoomScaleNormal="100" zoomScaleSheetLayoutView="100" workbookViewId="0">
      <selection activeCell="M21" sqref="M21"/>
    </sheetView>
  </sheetViews>
  <sheetFormatPr defaultRowHeight="15" x14ac:dyDescent="0.25"/>
  <cols>
    <col min="1" max="1" width="9" customWidth="1"/>
    <col min="2" max="2" width="76.28515625" customWidth="1"/>
    <col min="3" max="3" width="15" customWidth="1"/>
    <col min="4" max="4" width="15.7109375" style="120" customWidth="1"/>
    <col min="5" max="5" width="14.42578125" style="120" customWidth="1"/>
    <col min="6" max="6" width="14.28515625" hidden="1" customWidth="1"/>
    <col min="7" max="7" width="13.85546875" hidden="1" customWidth="1"/>
    <col min="8" max="8" width="12.7109375" customWidth="1"/>
    <col min="9" max="9" width="11.5703125" customWidth="1"/>
    <col min="10" max="10" width="12" customWidth="1"/>
    <col min="11" max="12" width="12.7109375" customWidth="1"/>
    <col min="13" max="13" width="13" customWidth="1"/>
  </cols>
  <sheetData>
    <row r="1" spans="1:13" ht="4.5" customHeight="1" x14ac:dyDescent="0.25"/>
    <row r="2" spans="1:13" ht="59.25" customHeight="1" x14ac:dyDescent="0.25">
      <c r="B2" s="147"/>
      <c r="C2" s="147"/>
      <c r="D2" s="147"/>
      <c r="E2" s="121"/>
      <c r="F2" s="3"/>
      <c r="G2" s="3"/>
      <c r="H2" s="3"/>
      <c r="I2" s="150" t="s">
        <v>248</v>
      </c>
      <c r="J2" s="150"/>
      <c r="K2" s="150"/>
      <c r="L2" s="150"/>
      <c r="M2" s="150"/>
    </row>
    <row r="3" spans="1:13" ht="19.5" customHeight="1" x14ac:dyDescent="0.3">
      <c r="B3" s="78"/>
      <c r="C3" s="3"/>
      <c r="D3" s="121"/>
      <c r="E3" s="121"/>
      <c r="F3" s="3"/>
      <c r="G3" s="3"/>
      <c r="H3" s="3"/>
      <c r="I3" s="3"/>
      <c r="J3" s="77"/>
      <c r="K3" s="147"/>
      <c r="L3" s="147"/>
      <c r="M3" s="148"/>
    </row>
    <row r="4" spans="1:13" ht="10.5" hidden="1" customHeight="1" x14ac:dyDescent="0.25">
      <c r="B4" s="4"/>
      <c r="C4" s="3"/>
      <c r="D4" s="121"/>
      <c r="E4" s="121"/>
      <c r="F4" s="3"/>
      <c r="G4" s="3"/>
      <c r="H4" s="3"/>
      <c r="I4" s="3"/>
      <c r="J4" s="3"/>
      <c r="K4" s="3"/>
      <c r="L4" s="3"/>
      <c r="M4" s="3"/>
    </row>
    <row r="5" spans="1:13" ht="16.5" x14ac:dyDescent="0.25">
      <c r="B5" s="146" t="s">
        <v>206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</row>
    <row r="6" spans="1:13" ht="15" customHeight="1" x14ac:dyDescent="0.25">
      <c r="B6" s="4"/>
      <c r="C6" s="3"/>
      <c r="D6" s="121"/>
      <c r="E6" s="121"/>
      <c r="F6" s="3"/>
      <c r="G6" s="3"/>
      <c r="H6" s="3"/>
      <c r="I6" s="3"/>
      <c r="J6" s="3"/>
      <c r="K6" s="137" t="s">
        <v>199</v>
      </c>
      <c r="L6" s="137"/>
      <c r="M6" s="137"/>
    </row>
    <row r="7" spans="1:13" ht="39.75" customHeight="1" x14ac:dyDescent="0.25">
      <c r="A7" s="143" t="s">
        <v>209</v>
      </c>
      <c r="B7" s="144" t="s">
        <v>23</v>
      </c>
      <c r="C7" s="144" t="s">
        <v>250</v>
      </c>
      <c r="D7" s="149" t="s">
        <v>249</v>
      </c>
      <c r="E7" s="145"/>
      <c r="F7" s="145"/>
      <c r="G7" s="145"/>
      <c r="H7" s="144" t="s">
        <v>257</v>
      </c>
      <c r="I7" s="145"/>
      <c r="J7" s="145"/>
      <c r="K7" s="145"/>
      <c r="L7" s="151" t="s">
        <v>258</v>
      </c>
      <c r="M7" s="144" t="s">
        <v>205</v>
      </c>
    </row>
    <row r="8" spans="1:13" ht="111.75" customHeight="1" x14ac:dyDescent="0.25">
      <c r="A8" s="143"/>
      <c r="B8" s="144"/>
      <c r="C8" s="144"/>
      <c r="D8" s="125" t="s">
        <v>252</v>
      </c>
      <c r="E8" s="135" t="s">
        <v>251</v>
      </c>
      <c r="F8" s="96" t="s">
        <v>200</v>
      </c>
      <c r="G8" s="96" t="s">
        <v>201</v>
      </c>
      <c r="H8" s="96" t="s">
        <v>4</v>
      </c>
      <c r="I8" s="96" t="s">
        <v>202</v>
      </c>
      <c r="J8" s="96" t="s">
        <v>203</v>
      </c>
      <c r="K8" s="96" t="s">
        <v>204</v>
      </c>
      <c r="L8" s="152"/>
      <c r="M8" s="145"/>
    </row>
    <row r="9" spans="1:13" x14ac:dyDescent="0.25">
      <c r="A9" s="100"/>
      <c r="B9" s="101" t="s">
        <v>207</v>
      </c>
      <c r="C9" s="108">
        <f>C11+C19+C21+C26+C30+C35+C40</f>
        <v>33632.400000000001</v>
      </c>
      <c r="D9" s="126">
        <f>D11+D19+D21+D26+D30+D35+D37+D40+D44</f>
        <v>36488.300000000003</v>
      </c>
      <c r="E9" s="126">
        <f>E11+E19+E21+E26+E30+E35+E37+E40+E44</f>
        <v>39673.5</v>
      </c>
      <c r="F9" s="102">
        <f t="shared" ref="F9:H9" si="0">F11+F19+F21+F26+F30+F35+F37+F40+F44</f>
        <v>0</v>
      </c>
      <c r="G9" s="102">
        <f t="shared" si="0"/>
        <v>-38068.9</v>
      </c>
      <c r="H9" s="102">
        <f t="shared" si="0"/>
        <v>35062.300000000003</v>
      </c>
      <c r="I9" s="86">
        <f>I11+I19+I21+I26+I30+I35+I37+I40+I44</f>
        <v>0.99999999999999989</v>
      </c>
      <c r="J9" s="87">
        <f>H9/E9</f>
        <v>0.88377128309828989</v>
      </c>
      <c r="K9" s="109">
        <f>H9-E9</f>
        <v>-4611.1999999999971</v>
      </c>
      <c r="L9" s="109">
        <f>H9-C9</f>
        <v>1429.9000000000015</v>
      </c>
      <c r="M9" s="88">
        <f>H9/C9</f>
        <v>1.0425155504810837</v>
      </c>
    </row>
    <row r="10" spans="1:13" ht="12" customHeight="1" x14ac:dyDescent="0.25">
      <c r="A10" s="99"/>
      <c r="B10" s="79" t="s">
        <v>1</v>
      </c>
      <c r="C10" s="18"/>
      <c r="D10" s="127"/>
      <c r="E10" s="127"/>
      <c r="F10" s="18"/>
      <c r="G10" s="106"/>
      <c r="H10" s="18"/>
      <c r="I10" s="83"/>
      <c r="J10" s="80"/>
      <c r="K10" s="110"/>
      <c r="L10" s="110"/>
      <c r="M10" s="82"/>
    </row>
    <row r="11" spans="1:13" ht="18" customHeight="1" x14ac:dyDescent="0.25">
      <c r="A11" s="97" t="s">
        <v>210</v>
      </c>
      <c r="B11" s="98" t="s">
        <v>208</v>
      </c>
      <c r="C11" s="85">
        <v>14657.9</v>
      </c>
      <c r="D11" s="128">
        <f>SUM(D12:D18)</f>
        <v>24369.599999999999</v>
      </c>
      <c r="E11" s="130">
        <f>SUM(E12:E18)</f>
        <v>25113.200000000001</v>
      </c>
      <c r="F11" s="115">
        <f t="shared" ref="F11:H11" si="1">SUM(F12:F18)</f>
        <v>0</v>
      </c>
      <c r="G11" s="115">
        <f t="shared" si="1"/>
        <v>-25113.200000000001</v>
      </c>
      <c r="H11" s="115">
        <f t="shared" si="1"/>
        <v>23859.599999999999</v>
      </c>
      <c r="I11" s="89">
        <f>H11/H9</f>
        <v>0.6804915821266716</v>
      </c>
      <c r="J11" s="90">
        <f t="shared" ref="J11:J44" si="2">H11/E11</f>
        <v>0.9500820285746141</v>
      </c>
      <c r="K11" s="111">
        <f>H11-E11</f>
        <v>-1253.6000000000022</v>
      </c>
      <c r="L11" s="111">
        <f>H11-C11</f>
        <v>9201.6999999999989</v>
      </c>
      <c r="M11" s="91">
        <f t="shared" ref="M11:M15" si="3">H11/C11</f>
        <v>1.6277638679483417</v>
      </c>
    </row>
    <row r="12" spans="1:13" ht="24.75" customHeight="1" x14ac:dyDescent="0.25">
      <c r="A12" s="84" t="s">
        <v>211</v>
      </c>
      <c r="B12" s="79" t="s">
        <v>53</v>
      </c>
      <c r="C12" s="81">
        <v>3055.8</v>
      </c>
      <c r="D12" s="129">
        <v>2752.6</v>
      </c>
      <c r="E12" s="129">
        <v>2752.6</v>
      </c>
      <c r="F12" s="81"/>
      <c r="G12" s="105">
        <f>F12-E12</f>
        <v>-2752.6</v>
      </c>
      <c r="H12" s="81">
        <v>2731</v>
      </c>
      <c r="I12" s="93">
        <f>H12/H9</f>
        <v>7.7889927357874408E-2</v>
      </c>
      <c r="J12" s="94">
        <f t="shared" si="2"/>
        <v>0.99215287364673399</v>
      </c>
      <c r="K12" s="112">
        <f t="shared" ref="K12:K45" si="4">H12-E12</f>
        <v>-21.599999999999909</v>
      </c>
      <c r="L12" s="112">
        <f>H12-C12</f>
        <v>-324.80000000000018</v>
      </c>
      <c r="M12" s="92">
        <f t="shared" si="3"/>
        <v>0.89371032135610962</v>
      </c>
    </row>
    <row r="13" spans="1:13" ht="20.25" customHeight="1" x14ac:dyDescent="0.25">
      <c r="A13" s="84" t="s">
        <v>213</v>
      </c>
      <c r="B13" s="79" t="s">
        <v>54</v>
      </c>
      <c r="C13" s="81">
        <v>14.8</v>
      </c>
      <c r="D13" s="129">
        <v>7.8</v>
      </c>
      <c r="E13" s="129">
        <v>7.8</v>
      </c>
      <c r="F13" s="81"/>
      <c r="G13" s="105">
        <f t="shared" ref="G13:G45" si="5">F13-E13</f>
        <v>-7.8</v>
      </c>
      <c r="H13" s="81">
        <v>7</v>
      </c>
      <c r="I13" s="93">
        <f>H13/H9</f>
        <v>1.9964463255405378E-4</v>
      </c>
      <c r="J13" s="94">
        <f t="shared" si="2"/>
        <v>0.89743589743589747</v>
      </c>
      <c r="K13" s="112">
        <f t="shared" si="4"/>
        <v>-0.79999999999999982</v>
      </c>
      <c r="L13" s="112">
        <f t="shared" ref="L13:L15" si="6">H13-C13</f>
        <v>-7.8000000000000007</v>
      </c>
      <c r="M13" s="92">
        <f t="shared" si="3"/>
        <v>0.47297297297297297</v>
      </c>
    </row>
    <row r="14" spans="1:13" ht="18" customHeight="1" x14ac:dyDescent="0.25">
      <c r="A14" s="84" t="s">
        <v>214</v>
      </c>
      <c r="B14" s="79" t="s">
        <v>55</v>
      </c>
      <c r="C14" s="81">
        <v>10094.799999999999</v>
      </c>
      <c r="D14" s="129">
        <v>11012.9</v>
      </c>
      <c r="E14" s="129">
        <v>11344.7</v>
      </c>
      <c r="F14" s="81"/>
      <c r="G14" s="105">
        <f t="shared" si="5"/>
        <v>-11344.7</v>
      </c>
      <c r="H14" s="81">
        <v>10780.3</v>
      </c>
      <c r="I14" s="93">
        <f>H14/H9</f>
        <v>0.30746129033178082</v>
      </c>
      <c r="J14" s="94">
        <f t="shared" si="2"/>
        <v>0.95024989642740654</v>
      </c>
      <c r="K14" s="112">
        <f>H14-E14</f>
        <v>-564.40000000000146</v>
      </c>
      <c r="L14" s="112">
        <f t="shared" si="6"/>
        <v>685.5</v>
      </c>
      <c r="M14" s="92">
        <f t="shared" si="3"/>
        <v>1.0679062487617388</v>
      </c>
    </row>
    <row r="15" spans="1:13" ht="21" customHeight="1" x14ac:dyDescent="0.25">
      <c r="A15" s="84" t="s">
        <v>215</v>
      </c>
      <c r="B15" s="79" t="s">
        <v>56</v>
      </c>
      <c r="C15" s="81">
        <v>483.4</v>
      </c>
      <c r="D15" s="129">
        <v>483.4</v>
      </c>
      <c r="E15" s="129">
        <v>483.4</v>
      </c>
      <c r="F15" s="81"/>
      <c r="G15" s="105">
        <f t="shared" si="5"/>
        <v>-483.4</v>
      </c>
      <c r="H15" s="81">
        <v>483.4</v>
      </c>
      <c r="I15" s="93">
        <f>H15/H9</f>
        <v>1.3786887910947085E-2</v>
      </c>
      <c r="J15" s="94">
        <f t="shared" si="2"/>
        <v>1</v>
      </c>
      <c r="K15" s="112">
        <f t="shared" si="4"/>
        <v>0</v>
      </c>
      <c r="L15" s="112">
        <f t="shared" si="6"/>
        <v>0</v>
      </c>
      <c r="M15" s="92">
        <f t="shared" si="3"/>
        <v>1</v>
      </c>
    </row>
    <row r="16" spans="1:13" hidden="1" x14ac:dyDescent="0.25">
      <c r="A16" s="84" t="s">
        <v>216</v>
      </c>
      <c r="B16" s="79" t="s">
        <v>151</v>
      </c>
      <c r="C16" s="81" t="s">
        <v>242</v>
      </c>
      <c r="D16" s="129">
        <v>0</v>
      </c>
      <c r="E16" s="129">
        <v>0</v>
      </c>
      <c r="F16" s="81"/>
      <c r="G16" s="105">
        <f t="shared" si="5"/>
        <v>0</v>
      </c>
      <c r="H16" s="81" t="s">
        <v>242</v>
      </c>
      <c r="I16" s="93">
        <v>0</v>
      </c>
      <c r="J16" s="94">
        <v>0</v>
      </c>
      <c r="K16" s="112">
        <v>0</v>
      </c>
      <c r="L16" s="112">
        <v>0</v>
      </c>
      <c r="M16" s="92">
        <v>0</v>
      </c>
    </row>
    <row r="17" spans="1:13" x14ac:dyDescent="0.25">
      <c r="A17" s="84" t="s">
        <v>217</v>
      </c>
      <c r="B17" s="79" t="s">
        <v>28</v>
      </c>
      <c r="C17" s="81">
        <v>0</v>
      </c>
      <c r="D17" s="129">
        <v>150</v>
      </c>
      <c r="E17" s="129">
        <v>150</v>
      </c>
      <c r="F17" s="81"/>
      <c r="G17" s="105">
        <f t="shared" si="5"/>
        <v>-150</v>
      </c>
      <c r="H17" s="81">
        <v>0</v>
      </c>
      <c r="I17" s="93">
        <v>0</v>
      </c>
      <c r="J17" s="94">
        <v>0</v>
      </c>
      <c r="K17" s="112">
        <v>0</v>
      </c>
      <c r="L17" s="112">
        <v>0</v>
      </c>
      <c r="M17" s="92">
        <v>0</v>
      </c>
    </row>
    <row r="18" spans="1:13" ht="16.5" customHeight="1" x14ac:dyDescent="0.25">
      <c r="A18" s="84" t="s">
        <v>218</v>
      </c>
      <c r="B18" s="79" t="s">
        <v>29</v>
      </c>
      <c r="C18" s="81">
        <v>1009.1</v>
      </c>
      <c r="D18" s="129">
        <v>9962.9</v>
      </c>
      <c r="E18" s="129">
        <v>10374.700000000001</v>
      </c>
      <c r="F18" s="81"/>
      <c r="G18" s="105">
        <f t="shared" si="5"/>
        <v>-10374.700000000001</v>
      </c>
      <c r="H18" s="81">
        <v>9857.9</v>
      </c>
      <c r="I18" s="93">
        <f>H18/H9</f>
        <v>0.28115383189351523</v>
      </c>
      <c r="J18" s="94">
        <f t="shared" si="2"/>
        <v>0.95018651141719745</v>
      </c>
      <c r="K18" s="112">
        <f t="shared" si="4"/>
        <v>-516.80000000000109</v>
      </c>
      <c r="L18" s="112">
        <f>H18-C18</f>
        <v>8848.7999999999993</v>
      </c>
      <c r="M18" s="92">
        <f>H18/C18</f>
        <v>9.7690020810623324</v>
      </c>
    </row>
    <row r="19" spans="1:13" ht="18" customHeight="1" x14ac:dyDescent="0.25">
      <c r="A19" s="97" t="s">
        <v>219</v>
      </c>
      <c r="B19" s="98" t="s">
        <v>44</v>
      </c>
      <c r="C19" s="85">
        <v>157.1</v>
      </c>
      <c r="D19" s="130">
        <f t="shared" ref="D19:H19" si="7">D20</f>
        <v>165.2</v>
      </c>
      <c r="E19" s="130">
        <f t="shared" si="7"/>
        <v>165.2</v>
      </c>
      <c r="F19" s="115">
        <f t="shared" si="7"/>
        <v>0</v>
      </c>
      <c r="G19" s="115">
        <f t="shared" si="7"/>
        <v>-165.2</v>
      </c>
      <c r="H19" s="115">
        <f t="shared" si="7"/>
        <v>165.2</v>
      </c>
      <c r="I19" s="89">
        <f>H19/H9</f>
        <v>4.7116133282756687E-3</v>
      </c>
      <c r="J19" s="90">
        <f t="shared" si="2"/>
        <v>1</v>
      </c>
      <c r="K19" s="111">
        <f t="shared" si="4"/>
        <v>0</v>
      </c>
      <c r="L19" s="111">
        <f>H19-C19</f>
        <v>8.0999999999999943</v>
      </c>
      <c r="M19" s="91">
        <f>H19/C19</f>
        <v>1.0515595162316995</v>
      </c>
    </row>
    <row r="20" spans="1:13" ht="18.75" customHeight="1" x14ac:dyDescent="0.25">
      <c r="A20" s="84" t="s">
        <v>220</v>
      </c>
      <c r="B20" s="79" t="s">
        <v>30</v>
      </c>
      <c r="C20" s="81">
        <v>157.1</v>
      </c>
      <c r="D20" s="131">
        <v>165.2</v>
      </c>
      <c r="E20" s="131">
        <v>165.2</v>
      </c>
      <c r="F20" s="81"/>
      <c r="G20" s="105">
        <f t="shared" si="5"/>
        <v>-165.2</v>
      </c>
      <c r="H20" s="81">
        <v>165.2</v>
      </c>
      <c r="I20" s="93">
        <f>H20/H9</f>
        <v>4.7116133282756687E-3</v>
      </c>
      <c r="J20" s="94">
        <f t="shared" si="2"/>
        <v>1</v>
      </c>
      <c r="K20" s="112">
        <f t="shared" si="4"/>
        <v>0</v>
      </c>
      <c r="L20" s="112">
        <f>H20-C20</f>
        <v>8.0999999999999943</v>
      </c>
      <c r="M20" s="82">
        <f>H20/C20</f>
        <v>1.0515595162316995</v>
      </c>
    </row>
    <row r="21" spans="1:13" ht="16.5" customHeight="1" x14ac:dyDescent="0.25">
      <c r="A21" s="97" t="s">
        <v>221</v>
      </c>
      <c r="B21" s="103" t="s">
        <v>51</v>
      </c>
      <c r="C21" s="85">
        <v>312.89999999999998</v>
      </c>
      <c r="D21" s="130">
        <f>SUM(D23:D25)</f>
        <v>583.29999999999995</v>
      </c>
      <c r="E21" s="130">
        <f>SUM(E23:E25)</f>
        <v>331.5</v>
      </c>
      <c r="F21" s="115">
        <f t="shared" ref="F21:H21" si="8">SUM(F23:F24)</f>
        <v>0</v>
      </c>
      <c r="G21" s="115">
        <f t="shared" si="8"/>
        <v>-320.3</v>
      </c>
      <c r="H21" s="115">
        <f t="shared" si="8"/>
        <v>206.5</v>
      </c>
      <c r="I21" s="89">
        <f>H21/H9</f>
        <v>5.8895166603445863E-3</v>
      </c>
      <c r="J21" s="90">
        <f t="shared" si="2"/>
        <v>0.62292609351432882</v>
      </c>
      <c r="K21" s="111">
        <f t="shared" si="4"/>
        <v>-125</v>
      </c>
      <c r="L21" s="111">
        <f>H21-C21</f>
        <v>-106.39999999999998</v>
      </c>
      <c r="M21" s="91">
        <f>H21/C21</f>
        <v>0.6599552572706936</v>
      </c>
    </row>
    <row r="22" spans="1:13" ht="23.25" hidden="1" customHeight="1" x14ac:dyDescent="0.25">
      <c r="A22" s="84" t="s">
        <v>212</v>
      </c>
      <c r="B22" s="79" t="s">
        <v>31</v>
      </c>
      <c r="C22" s="81">
        <v>0</v>
      </c>
      <c r="D22" s="71">
        <v>100</v>
      </c>
      <c r="E22" s="71">
        <v>100</v>
      </c>
      <c r="F22" s="81">
        <v>0</v>
      </c>
      <c r="G22" s="105">
        <f t="shared" si="5"/>
        <v>-100</v>
      </c>
      <c r="H22" s="81">
        <v>0</v>
      </c>
      <c r="I22" s="83">
        <f t="shared" ref="I22" si="9">H22/H20</f>
        <v>0</v>
      </c>
      <c r="J22" s="80">
        <f t="shared" si="2"/>
        <v>0</v>
      </c>
      <c r="K22" s="110">
        <f t="shared" si="4"/>
        <v>-100</v>
      </c>
      <c r="L22" s="110"/>
      <c r="M22" s="91" t="e">
        <f t="shared" ref="M22:M24" si="10">H22/C22</f>
        <v>#DIV/0!</v>
      </c>
    </row>
    <row r="23" spans="1:13" ht="30.75" hidden="1" customHeight="1" x14ac:dyDescent="0.25">
      <c r="A23" s="84" t="s">
        <v>222</v>
      </c>
      <c r="B23" s="79" t="s">
        <v>32</v>
      </c>
      <c r="C23" s="81">
        <v>0</v>
      </c>
      <c r="D23" s="129">
        <v>0</v>
      </c>
      <c r="E23" s="129">
        <v>0</v>
      </c>
      <c r="F23" s="81"/>
      <c r="G23" s="105">
        <f t="shared" si="5"/>
        <v>0</v>
      </c>
      <c r="H23" s="81" t="s">
        <v>242</v>
      </c>
      <c r="I23" s="93">
        <v>0</v>
      </c>
      <c r="J23" s="94">
        <v>0</v>
      </c>
      <c r="K23" s="112">
        <v>0</v>
      </c>
      <c r="L23" s="112">
        <v>0</v>
      </c>
      <c r="M23" s="92">
        <v>0</v>
      </c>
    </row>
    <row r="24" spans="1:13" ht="25.5" x14ac:dyDescent="0.25">
      <c r="A24" s="104" t="s">
        <v>223</v>
      </c>
      <c r="B24" s="79" t="s">
        <v>253</v>
      </c>
      <c r="C24" s="81">
        <v>312.89999999999998</v>
      </c>
      <c r="D24" s="133">
        <v>560.9</v>
      </c>
      <c r="E24" s="133">
        <v>320.3</v>
      </c>
      <c r="F24" s="81"/>
      <c r="G24" s="105">
        <f t="shared" si="5"/>
        <v>-320.3</v>
      </c>
      <c r="H24" s="81">
        <v>206.5</v>
      </c>
      <c r="I24" s="93">
        <f>H24/H9</f>
        <v>5.8895166603445863E-3</v>
      </c>
      <c r="J24" s="94">
        <f t="shared" si="2"/>
        <v>0.64470808616921638</v>
      </c>
      <c r="K24" s="112">
        <f t="shared" si="4"/>
        <v>-113.80000000000001</v>
      </c>
      <c r="L24" s="112">
        <f t="shared" ref="L24:L31" si="11">H24-C24</f>
        <v>-106.39999999999998</v>
      </c>
      <c r="M24" s="92">
        <f t="shared" si="10"/>
        <v>0.6599552572706936</v>
      </c>
    </row>
    <row r="25" spans="1:13" ht="25.5" x14ac:dyDescent="0.25">
      <c r="A25" s="104" t="s">
        <v>254</v>
      </c>
      <c r="B25" s="79" t="s">
        <v>255</v>
      </c>
      <c r="C25" s="132" t="s">
        <v>242</v>
      </c>
      <c r="D25" s="133">
        <v>22.4</v>
      </c>
      <c r="E25" s="133">
        <v>11.2</v>
      </c>
      <c r="F25" s="81"/>
      <c r="G25" s="105"/>
      <c r="H25" s="81">
        <v>0</v>
      </c>
      <c r="I25" s="93">
        <v>0</v>
      </c>
      <c r="J25" s="94">
        <f t="shared" si="2"/>
        <v>0</v>
      </c>
      <c r="K25" s="112">
        <f t="shared" si="4"/>
        <v>-11.2</v>
      </c>
      <c r="L25" s="112">
        <v>0</v>
      </c>
      <c r="M25" s="92">
        <v>0</v>
      </c>
    </row>
    <row r="26" spans="1:13" ht="17.25" customHeight="1" x14ac:dyDescent="0.25">
      <c r="A26" s="97" t="s">
        <v>224</v>
      </c>
      <c r="B26" s="98" t="s">
        <v>45</v>
      </c>
      <c r="C26" s="85">
        <v>1089.3</v>
      </c>
      <c r="D26" s="130">
        <f>SUM(D27:D29)</f>
        <v>1189</v>
      </c>
      <c r="E26" s="130">
        <f>SUM(E27:E29)</f>
        <v>1812.1000000000001</v>
      </c>
      <c r="F26" s="115">
        <f t="shared" ref="F26:H26" si="12">SUM(F27:F29)</f>
        <v>0</v>
      </c>
      <c r="G26" s="115">
        <f t="shared" si="12"/>
        <v>-218.7</v>
      </c>
      <c r="H26" s="115">
        <f t="shared" si="12"/>
        <v>1570.4</v>
      </c>
      <c r="I26" s="89">
        <f>H26/H9</f>
        <v>4.478884728041229E-2</v>
      </c>
      <c r="J26" s="90">
        <f t="shared" si="2"/>
        <v>0.86661884001986644</v>
      </c>
      <c r="K26" s="111">
        <f t="shared" si="4"/>
        <v>-241.70000000000005</v>
      </c>
      <c r="L26" s="111">
        <f t="shared" si="11"/>
        <v>481.10000000000014</v>
      </c>
      <c r="M26" s="91">
        <f>H26/C26</f>
        <v>1.4416597815110623</v>
      </c>
    </row>
    <row r="27" spans="1:13" ht="17.25" customHeight="1" x14ac:dyDescent="0.25">
      <c r="A27" s="84" t="s">
        <v>225</v>
      </c>
      <c r="B27" s="79" t="s">
        <v>243</v>
      </c>
      <c r="C27" s="81">
        <v>176.7</v>
      </c>
      <c r="D27" s="133">
        <v>218.7</v>
      </c>
      <c r="E27" s="133">
        <v>218.7</v>
      </c>
      <c r="F27" s="81"/>
      <c r="G27" s="105">
        <f t="shared" si="5"/>
        <v>-218.7</v>
      </c>
      <c r="H27" s="81">
        <v>143.69999999999999</v>
      </c>
      <c r="I27" s="93">
        <f>H27/H9</f>
        <v>4.0984190997167894E-3</v>
      </c>
      <c r="J27" s="94">
        <f t="shared" si="2"/>
        <v>0.65706447187928663</v>
      </c>
      <c r="K27" s="112">
        <f t="shared" si="4"/>
        <v>-75</v>
      </c>
      <c r="L27" s="112">
        <f t="shared" si="11"/>
        <v>-33</v>
      </c>
      <c r="M27" s="92">
        <f t="shared" ref="M27" si="13">H27/C27</f>
        <v>0.81324278438030562</v>
      </c>
    </row>
    <row r="28" spans="1:13" ht="17.25" customHeight="1" x14ac:dyDescent="0.25">
      <c r="A28" s="84" t="s">
        <v>241</v>
      </c>
      <c r="B28" s="79" t="s">
        <v>33</v>
      </c>
      <c r="C28" s="81">
        <v>912.6</v>
      </c>
      <c r="D28" s="133">
        <v>970.3</v>
      </c>
      <c r="E28" s="133">
        <v>1593.4</v>
      </c>
      <c r="F28" s="81"/>
      <c r="G28" s="105"/>
      <c r="H28" s="81">
        <v>1426.7</v>
      </c>
      <c r="I28" s="93">
        <f>H28/H19</f>
        <v>8.6361985472154981</v>
      </c>
      <c r="J28" s="94">
        <f t="shared" si="2"/>
        <v>0.89538094640391608</v>
      </c>
      <c r="K28" s="112">
        <f t="shared" si="4"/>
        <v>-166.70000000000005</v>
      </c>
      <c r="L28" s="112">
        <v>30</v>
      </c>
      <c r="M28" s="92">
        <v>0</v>
      </c>
    </row>
    <row r="29" spans="1:13" ht="15.75" hidden="1" customHeight="1" x14ac:dyDescent="0.25">
      <c r="A29" s="84" t="s">
        <v>246</v>
      </c>
      <c r="B29" s="79" t="s">
        <v>247</v>
      </c>
      <c r="C29" s="81">
        <v>0</v>
      </c>
      <c r="D29" s="134">
        <v>0</v>
      </c>
      <c r="E29" s="134">
        <v>0</v>
      </c>
      <c r="F29" s="81"/>
      <c r="G29" s="105">
        <f t="shared" si="5"/>
        <v>0</v>
      </c>
      <c r="H29" s="81">
        <v>0</v>
      </c>
      <c r="I29" s="93">
        <f>H29/H9</f>
        <v>0</v>
      </c>
      <c r="J29" s="94">
        <v>0</v>
      </c>
      <c r="K29" s="112">
        <f t="shared" si="4"/>
        <v>0</v>
      </c>
      <c r="L29" s="112">
        <f t="shared" si="11"/>
        <v>0</v>
      </c>
      <c r="M29" s="92">
        <v>0</v>
      </c>
    </row>
    <row r="30" spans="1:13" x14ac:dyDescent="0.25">
      <c r="A30" s="97" t="s">
        <v>226</v>
      </c>
      <c r="B30" s="98" t="s">
        <v>46</v>
      </c>
      <c r="C30" s="85">
        <v>13213.6</v>
      </c>
      <c r="D30" s="130">
        <f>SUM(D31:D34)</f>
        <v>6263.7</v>
      </c>
      <c r="E30" s="130">
        <f>SUM(E31:E34)</f>
        <v>8424.9</v>
      </c>
      <c r="F30" s="115">
        <f t="shared" ref="F30:H30" si="14">SUM(F31:F34)</f>
        <v>0</v>
      </c>
      <c r="G30" s="115">
        <f t="shared" si="14"/>
        <v>-8424.9</v>
      </c>
      <c r="H30" s="115">
        <f t="shared" si="14"/>
        <v>5901</v>
      </c>
      <c r="I30" s="89">
        <f>H30/H9</f>
        <v>0.16830042524306732</v>
      </c>
      <c r="J30" s="90">
        <f t="shared" si="2"/>
        <v>0.70042374390200479</v>
      </c>
      <c r="K30" s="111">
        <f t="shared" si="4"/>
        <v>-2523.8999999999996</v>
      </c>
      <c r="L30" s="111">
        <f t="shared" si="11"/>
        <v>-7312.6</v>
      </c>
      <c r="M30" s="91">
        <f>H30/C30</f>
        <v>0.44658533632015496</v>
      </c>
    </row>
    <row r="31" spans="1:13" x14ac:dyDescent="0.25">
      <c r="A31" s="84" t="s">
        <v>227</v>
      </c>
      <c r="B31" s="79" t="s">
        <v>34</v>
      </c>
      <c r="C31" s="81">
        <v>10432.700000000001</v>
      </c>
      <c r="D31" s="134">
        <v>76.3</v>
      </c>
      <c r="E31" s="134">
        <v>123.5</v>
      </c>
      <c r="F31" s="81"/>
      <c r="G31" s="105">
        <f t="shared" si="5"/>
        <v>-123.5</v>
      </c>
      <c r="H31" s="114">
        <v>111.2</v>
      </c>
      <c r="I31" s="93">
        <f>H31/H9</f>
        <v>3.1714975914301112E-3</v>
      </c>
      <c r="J31" s="94">
        <f t="shared" si="2"/>
        <v>0.90040485829959516</v>
      </c>
      <c r="K31" s="112">
        <f t="shared" si="4"/>
        <v>-12.299999999999997</v>
      </c>
      <c r="L31" s="112">
        <f t="shared" si="11"/>
        <v>-10321.5</v>
      </c>
      <c r="M31" s="92">
        <f>H31/C31</f>
        <v>1.0658793984299366E-2</v>
      </c>
    </row>
    <row r="32" spans="1:13" ht="15.75" customHeight="1" x14ac:dyDescent="0.25">
      <c r="A32" s="84" t="s">
        <v>228</v>
      </c>
      <c r="B32" s="79" t="s">
        <v>35</v>
      </c>
      <c r="C32" s="81">
        <v>45.7</v>
      </c>
      <c r="D32" s="134">
        <v>237.1</v>
      </c>
      <c r="E32" s="134">
        <v>237.1</v>
      </c>
      <c r="F32" s="81"/>
      <c r="G32" s="105">
        <f t="shared" si="5"/>
        <v>-237.1</v>
      </c>
      <c r="H32" s="114">
        <v>33.5</v>
      </c>
      <c r="I32" s="93">
        <f>H32/H9</f>
        <v>9.5544217008011441E-4</v>
      </c>
      <c r="J32" s="94">
        <f t="shared" si="2"/>
        <v>0.14129059468578659</v>
      </c>
      <c r="K32" s="112">
        <f t="shared" si="4"/>
        <v>-203.6</v>
      </c>
      <c r="L32" s="112">
        <f t="shared" ref="L32:L38" si="15">H32-C32</f>
        <v>-12.200000000000003</v>
      </c>
      <c r="M32" s="92">
        <f>H32/C32</f>
        <v>0.73304157549234128</v>
      </c>
    </row>
    <row r="33" spans="1:13" ht="16.5" customHeight="1" x14ac:dyDescent="0.25">
      <c r="A33" s="84" t="s">
        <v>229</v>
      </c>
      <c r="B33" s="79" t="s">
        <v>36</v>
      </c>
      <c r="C33" s="81">
        <v>2735.2</v>
      </c>
      <c r="D33" s="133">
        <v>5748.2</v>
      </c>
      <c r="E33" s="133">
        <v>7862.2</v>
      </c>
      <c r="F33" s="81"/>
      <c r="G33" s="105">
        <f t="shared" si="5"/>
        <v>-7862.2</v>
      </c>
      <c r="H33" s="81">
        <v>5756.3</v>
      </c>
      <c r="I33" s="93">
        <f>H33/H9</f>
        <v>0.16417348548155711</v>
      </c>
      <c r="J33" s="94">
        <f t="shared" si="2"/>
        <v>0.73214876243290683</v>
      </c>
      <c r="K33" s="112">
        <f t="shared" si="4"/>
        <v>-2105.8999999999996</v>
      </c>
      <c r="L33" s="112">
        <f t="shared" si="15"/>
        <v>3021.1000000000004</v>
      </c>
      <c r="M33" s="92">
        <f>H33/C33</f>
        <v>2.1045261772448085</v>
      </c>
    </row>
    <row r="34" spans="1:13" ht="19.5" customHeight="1" x14ac:dyDescent="0.25">
      <c r="A34" s="84" t="s">
        <v>230</v>
      </c>
      <c r="B34" s="79" t="s">
        <v>37</v>
      </c>
      <c r="C34" s="81">
        <v>0</v>
      </c>
      <c r="D34" s="134">
        <v>202.1</v>
      </c>
      <c r="E34" s="134">
        <v>202.1</v>
      </c>
      <c r="F34" s="81"/>
      <c r="G34" s="105">
        <f t="shared" si="5"/>
        <v>-202.1</v>
      </c>
      <c r="H34" s="81">
        <v>0</v>
      </c>
      <c r="I34" s="93">
        <f>H34/H9</f>
        <v>0</v>
      </c>
      <c r="J34" s="94">
        <f t="shared" si="2"/>
        <v>0</v>
      </c>
      <c r="K34" s="112">
        <f t="shared" si="4"/>
        <v>-202.1</v>
      </c>
      <c r="L34" s="112">
        <f t="shared" si="15"/>
        <v>0</v>
      </c>
      <c r="M34" s="92">
        <v>0</v>
      </c>
    </row>
    <row r="35" spans="1:13" x14ac:dyDescent="0.25">
      <c r="A35" s="97" t="s">
        <v>231</v>
      </c>
      <c r="B35" s="98" t="s">
        <v>47</v>
      </c>
      <c r="C35" s="85">
        <v>30</v>
      </c>
      <c r="D35" s="130">
        <f>SUM(D36)</f>
        <v>0</v>
      </c>
      <c r="E35" s="130">
        <f>SUM(E36)</f>
        <v>0</v>
      </c>
      <c r="F35" s="85">
        <f>F36</f>
        <v>0</v>
      </c>
      <c r="G35" s="107">
        <f t="shared" si="5"/>
        <v>0</v>
      </c>
      <c r="H35" s="85">
        <f>H36</f>
        <v>0</v>
      </c>
      <c r="I35" s="89">
        <f>H35/H9</f>
        <v>0</v>
      </c>
      <c r="J35" s="118">
        <v>0</v>
      </c>
      <c r="K35" s="111">
        <f t="shared" si="4"/>
        <v>0</v>
      </c>
      <c r="L35" s="111">
        <f>H35-C35</f>
        <v>-30</v>
      </c>
      <c r="M35" s="91">
        <v>0</v>
      </c>
    </row>
    <row r="36" spans="1:13" ht="18.75" customHeight="1" x14ac:dyDescent="0.25">
      <c r="A36" s="84" t="s">
        <v>232</v>
      </c>
      <c r="B36" s="79" t="s">
        <v>245</v>
      </c>
      <c r="C36" s="81">
        <v>30</v>
      </c>
      <c r="D36" s="134">
        <v>0</v>
      </c>
      <c r="E36" s="134">
        <v>0</v>
      </c>
      <c r="F36" s="81"/>
      <c r="G36" s="105">
        <f t="shared" si="5"/>
        <v>0</v>
      </c>
      <c r="H36" s="81">
        <v>0</v>
      </c>
      <c r="I36" s="95">
        <f>H36/H9</f>
        <v>0</v>
      </c>
      <c r="J36" s="94">
        <v>0</v>
      </c>
      <c r="K36" s="113">
        <f t="shared" si="4"/>
        <v>0</v>
      </c>
      <c r="L36" s="112">
        <f t="shared" si="15"/>
        <v>-30</v>
      </c>
      <c r="M36" s="92">
        <v>0</v>
      </c>
    </row>
    <row r="37" spans="1:13" ht="17.25" hidden="1" customHeight="1" x14ac:dyDescent="0.25">
      <c r="A37" s="97" t="s">
        <v>233</v>
      </c>
      <c r="B37" s="98" t="s">
        <v>48</v>
      </c>
      <c r="C37" s="85">
        <v>0</v>
      </c>
      <c r="D37" s="122">
        <f>SUM(D38:D39)</f>
        <v>0</v>
      </c>
      <c r="E37" s="130">
        <f>SUM(E38:E39)</f>
        <v>0</v>
      </c>
      <c r="F37" s="85">
        <f>F38+F39</f>
        <v>0</v>
      </c>
      <c r="G37" s="107">
        <f t="shared" si="5"/>
        <v>0</v>
      </c>
      <c r="H37" s="85">
        <f>H38+H39</f>
        <v>0</v>
      </c>
      <c r="I37" s="89">
        <f>H37/H9</f>
        <v>0</v>
      </c>
      <c r="J37" s="94" t="e">
        <f t="shared" si="2"/>
        <v>#DIV/0!</v>
      </c>
      <c r="K37" s="111">
        <f t="shared" si="4"/>
        <v>0</v>
      </c>
      <c r="L37" s="111">
        <f>H37-C37</f>
        <v>0</v>
      </c>
      <c r="M37" s="91" t="e">
        <f t="shared" ref="M37:M45" si="16">H37/C37</f>
        <v>#DIV/0!</v>
      </c>
    </row>
    <row r="38" spans="1:13" ht="16.5" hidden="1" customHeight="1" x14ac:dyDescent="0.25">
      <c r="A38" s="84" t="s">
        <v>234</v>
      </c>
      <c r="B38" s="79" t="s">
        <v>38</v>
      </c>
      <c r="C38" s="81">
        <v>0</v>
      </c>
      <c r="D38" s="123">
        <v>0</v>
      </c>
      <c r="E38" s="133">
        <v>0</v>
      </c>
      <c r="F38" s="81"/>
      <c r="G38" s="105">
        <f t="shared" si="5"/>
        <v>0</v>
      </c>
      <c r="H38" s="81">
        <v>0</v>
      </c>
      <c r="I38" s="93">
        <f>H38/H9</f>
        <v>0</v>
      </c>
      <c r="J38" s="94" t="e">
        <f t="shared" si="2"/>
        <v>#DIV/0!</v>
      </c>
      <c r="K38" s="112">
        <f t="shared" si="4"/>
        <v>0</v>
      </c>
      <c r="L38" s="112">
        <f t="shared" si="15"/>
        <v>0</v>
      </c>
      <c r="M38" s="82" t="e">
        <f t="shared" si="16"/>
        <v>#DIV/0!</v>
      </c>
    </row>
    <row r="39" spans="1:13" ht="20.25" hidden="1" customHeight="1" x14ac:dyDescent="0.25">
      <c r="A39" s="84" t="s">
        <v>235</v>
      </c>
      <c r="B39" s="79" t="s">
        <v>52</v>
      </c>
      <c r="C39" s="81"/>
      <c r="D39" s="124"/>
      <c r="E39" s="134"/>
      <c r="F39" s="81"/>
      <c r="G39" s="105">
        <f t="shared" si="5"/>
        <v>0</v>
      </c>
      <c r="H39" s="81"/>
      <c r="I39" s="93">
        <f>H39/H9</f>
        <v>0</v>
      </c>
      <c r="J39" s="94" t="e">
        <f t="shared" si="2"/>
        <v>#DIV/0!</v>
      </c>
      <c r="K39" s="112">
        <f t="shared" si="4"/>
        <v>0</v>
      </c>
      <c r="L39" s="112"/>
      <c r="M39" s="82" t="e">
        <f t="shared" si="16"/>
        <v>#DIV/0!</v>
      </c>
    </row>
    <row r="40" spans="1:13" ht="18" customHeight="1" x14ac:dyDescent="0.25">
      <c r="A40" s="97" t="s">
        <v>236</v>
      </c>
      <c r="B40" s="98" t="s">
        <v>49</v>
      </c>
      <c r="C40" s="85">
        <v>4171.6000000000004</v>
      </c>
      <c r="D40" s="130">
        <f>SUM(D41:D43)</f>
        <v>3917.5</v>
      </c>
      <c r="E40" s="130">
        <f>SUM(E41:E43)</f>
        <v>3826.6</v>
      </c>
      <c r="F40" s="85">
        <f>F41+F42</f>
        <v>0</v>
      </c>
      <c r="G40" s="107">
        <f t="shared" si="5"/>
        <v>-3826.6</v>
      </c>
      <c r="H40" s="85">
        <f>H41+H42</f>
        <v>3359.6</v>
      </c>
      <c r="I40" s="89">
        <f>H40/H9</f>
        <v>9.5818015361228429E-2</v>
      </c>
      <c r="J40" s="90">
        <f t="shared" si="2"/>
        <v>0.87795954633355977</v>
      </c>
      <c r="K40" s="111">
        <f t="shared" si="4"/>
        <v>-467</v>
      </c>
      <c r="L40" s="111">
        <f>H40-C40</f>
        <v>-812.00000000000045</v>
      </c>
      <c r="M40" s="91">
        <f t="shared" si="16"/>
        <v>0.80535046504938146</v>
      </c>
    </row>
    <row r="41" spans="1:13" ht="17.25" customHeight="1" x14ac:dyDescent="0.25">
      <c r="A41" s="84" t="s">
        <v>237</v>
      </c>
      <c r="B41" s="79" t="s">
        <v>39</v>
      </c>
      <c r="C41" s="81">
        <v>3864.1</v>
      </c>
      <c r="D41" s="133">
        <v>3737.6</v>
      </c>
      <c r="E41" s="133">
        <v>3737.6</v>
      </c>
      <c r="F41" s="81"/>
      <c r="G41" s="105">
        <f t="shared" si="5"/>
        <v>-3737.6</v>
      </c>
      <c r="H41" s="81">
        <v>3311.9</v>
      </c>
      <c r="I41" s="93">
        <f>H41/H9</f>
        <v>9.4457579793681523E-2</v>
      </c>
      <c r="J41" s="116">
        <f t="shared" si="2"/>
        <v>0.88610338184931514</v>
      </c>
      <c r="K41" s="112">
        <f t="shared" si="4"/>
        <v>-425.69999999999982</v>
      </c>
      <c r="L41" s="112">
        <f t="shared" ref="L41:L43" si="17">H41-C41</f>
        <v>-552.19999999999982</v>
      </c>
      <c r="M41" s="82">
        <f t="shared" si="16"/>
        <v>0.85709479568334157</v>
      </c>
    </row>
    <row r="42" spans="1:13" ht="18" customHeight="1" x14ac:dyDescent="0.25">
      <c r="A42" s="84" t="s">
        <v>238</v>
      </c>
      <c r="B42" s="79" t="s">
        <v>40</v>
      </c>
      <c r="C42" s="81">
        <v>307.5</v>
      </c>
      <c r="D42" s="134">
        <v>89</v>
      </c>
      <c r="E42" s="134">
        <v>89</v>
      </c>
      <c r="F42" s="81"/>
      <c r="G42" s="105">
        <f t="shared" si="5"/>
        <v>-89</v>
      </c>
      <c r="H42" s="81">
        <v>47.7</v>
      </c>
      <c r="I42" s="93">
        <f>H42/H9</f>
        <v>1.3604355675469093E-3</v>
      </c>
      <c r="J42" s="116">
        <f t="shared" si="2"/>
        <v>0.53595505617977535</v>
      </c>
      <c r="K42" s="112">
        <f t="shared" si="4"/>
        <v>-41.3</v>
      </c>
      <c r="L42" s="112">
        <f t="shared" si="17"/>
        <v>-259.8</v>
      </c>
      <c r="M42" s="82">
        <f t="shared" si="16"/>
        <v>0.15512195121951219</v>
      </c>
    </row>
    <row r="43" spans="1:13" ht="21" customHeight="1" x14ac:dyDescent="0.25">
      <c r="A43" s="84" t="s">
        <v>256</v>
      </c>
      <c r="B43" s="79" t="s">
        <v>244</v>
      </c>
      <c r="C43" s="81">
        <v>0</v>
      </c>
      <c r="D43" s="129">
        <v>90.9</v>
      </c>
      <c r="E43" s="129" t="s">
        <v>242</v>
      </c>
      <c r="F43" s="81">
        <v>0</v>
      </c>
      <c r="G43" s="105" t="e">
        <f t="shared" si="5"/>
        <v>#VALUE!</v>
      </c>
      <c r="H43" s="81">
        <v>0</v>
      </c>
      <c r="I43" s="93">
        <v>0</v>
      </c>
      <c r="J43" s="116">
        <v>0</v>
      </c>
      <c r="K43" s="112">
        <v>0</v>
      </c>
      <c r="L43" s="112">
        <f t="shared" si="17"/>
        <v>0</v>
      </c>
      <c r="M43" s="82">
        <v>0</v>
      </c>
    </row>
    <row r="44" spans="1:13" ht="16.5" hidden="1" customHeight="1" x14ac:dyDescent="0.25">
      <c r="A44" s="97" t="s">
        <v>239</v>
      </c>
      <c r="B44" s="98" t="s">
        <v>50</v>
      </c>
      <c r="C44" s="85">
        <v>0</v>
      </c>
      <c r="D44" s="130">
        <f>SUM(D45)</f>
        <v>0</v>
      </c>
      <c r="E44" s="130">
        <f>SUM(E45)</f>
        <v>0</v>
      </c>
      <c r="F44" s="115">
        <f t="shared" ref="F44:H44" si="18">SUM(F45)</f>
        <v>0</v>
      </c>
      <c r="G44" s="115">
        <f t="shared" si="18"/>
        <v>0</v>
      </c>
      <c r="H44" s="115">
        <f t="shared" si="18"/>
        <v>0</v>
      </c>
      <c r="I44" s="89">
        <f>H44/H9</f>
        <v>0</v>
      </c>
      <c r="J44" s="90" t="e">
        <f t="shared" si="2"/>
        <v>#DIV/0!</v>
      </c>
      <c r="K44" s="111">
        <f t="shared" si="4"/>
        <v>0</v>
      </c>
      <c r="L44" s="111">
        <f>H44-C44</f>
        <v>0</v>
      </c>
      <c r="M44" s="119" t="e">
        <f t="shared" si="16"/>
        <v>#DIV/0!</v>
      </c>
    </row>
    <row r="45" spans="1:13" ht="19.5" hidden="1" customHeight="1" x14ac:dyDescent="0.25">
      <c r="A45" s="84" t="s">
        <v>240</v>
      </c>
      <c r="B45" s="79" t="s">
        <v>41</v>
      </c>
      <c r="C45" s="81">
        <v>0</v>
      </c>
      <c r="D45" s="129">
        <v>0</v>
      </c>
      <c r="E45" s="129">
        <v>0</v>
      </c>
      <c r="F45" s="81"/>
      <c r="G45" s="105">
        <f t="shared" si="5"/>
        <v>0</v>
      </c>
      <c r="H45" s="81">
        <v>0</v>
      </c>
      <c r="I45" s="117">
        <f>H45/H9</f>
        <v>0</v>
      </c>
      <c r="J45" s="116">
        <v>0</v>
      </c>
      <c r="K45" s="112">
        <f t="shared" si="4"/>
        <v>0</v>
      </c>
      <c r="L45" s="112">
        <f t="shared" ref="L45" si="19">H45-C45</f>
        <v>0</v>
      </c>
      <c r="M45" s="82" t="e">
        <f t="shared" si="16"/>
        <v>#DIV/0!</v>
      </c>
    </row>
  </sheetData>
  <mergeCells count="12">
    <mergeCell ref="K3:M3"/>
    <mergeCell ref="D7:G7"/>
    <mergeCell ref="H7:K7"/>
    <mergeCell ref="B2:D2"/>
    <mergeCell ref="I2:M2"/>
    <mergeCell ref="L7:L8"/>
    <mergeCell ref="A7:A8"/>
    <mergeCell ref="M7:M8"/>
    <mergeCell ref="B5:M5"/>
    <mergeCell ref="K6:M6"/>
    <mergeCell ref="B7:B8"/>
    <mergeCell ref="C7:C8"/>
  </mergeCells>
  <phoneticPr fontId="7" type="noConversion"/>
  <pageMargins left="0.52" right="0.31496062992125984" top="0.28999999999999998" bottom="0.24" header="0.24" footer="0.16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2"/>
  <sheetViews>
    <sheetView topLeftCell="C1" workbookViewId="0">
      <selection activeCell="D15" sqref="D15"/>
    </sheetView>
  </sheetViews>
  <sheetFormatPr defaultRowHeight="15" x14ac:dyDescent="0.25"/>
  <cols>
    <col min="1" max="1" width="15.5703125" customWidth="1"/>
    <col min="2" max="2" width="47.5703125" customWidth="1"/>
    <col min="3" max="4" width="16.28515625" customWidth="1"/>
    <col min="5" max="6" width="15.42578125" customWidth="1"/>
    <col min="7" max="7" width="16.42578125" customWidth="1"/>
    <col min="8" max="8" width="13.85546875" customWidth="1"/>
    <col min="9" max="9" width="15.42578125" customWidth="1"/>
  </cols>
  <sheetData>
    <row r="2" spans="1:9" ht="57" customHeight="1" x14ac:dyDescent="0.25">
      <c r="A2" s="60"/>
      <c r="B2" s="60"/>
      <c r="C2" s="60"/>
      <c r="D2" s="60"/>
      <c r="E2" s="60"/>
      <c r="F2" s="60"/>
      <c r="G2" s="136" t="s">
        <v>169</v>
      </c>
      <c r="H2" s="136"/>
      <c r="I2" s="136"/>
    </row>
    <row r="3" spans="1:9" ht="22.5" customHeight="1" x14ac:dyDescent="0.25">
      <c r="A3" s="60"/>
      <c r="B3" s="138" t="s">
        <v>69</v>
      </c>
      <c r="C3" s="138"/>
      <c r="D3" s="138"/>
      <c r="E3" s="138"/>
      <c r="F3" s="138"/>
      <c r="G3" s="138"/>
      <c r="H3" s="138"/>
      <c r="I3" s="138"/>
    </row>
    <row r="4" spans="1:9" ht="15.75" thickBot="1" x14ac:dyDescent="0.3">
      <c r="A4" s="60"/>
      <c r="B4" s="29"/>
      <c r="C4" s="29"/>
      <c r="D4" s="29"/>
      <c r="E4" s="61"/>
      <c r="F4" s="61"/>
      <c r="G4" s="29"/>
      <c r="H4" s="154" t="s">
        <v>146</v>
      </c>
      <c r="I4" s="154"/>
    </row>
    <row r="5" spans="1:9" ht="74.25" customHeight="1" x14ac:dyDescent="0.25">
      <c r="A5" s="153" t="s">
        <v>68</v>
      </c>
      <c r="B5" s="155" t="s">
        <v>59</v>
      </c>
      <c r="C5" s="156" t="s">
        <v>170</v>
      </c>
      <c r="D5" s="140" t="s">
        <v>171</v>
      </c>
      <c r="E5" s="140" t="s">
        <v>149</v>
      </c>
      <c r="F5" s="140" t="s">
        <v>148</v>
      </c>
      <c r="G5" s="153" t="s">
        <v>43</v>
      </c>
      <c r="H5" s="140" t="s">
        <v>3</v>
      </c>
      <c r="I5" s="140"/>
    </row>
    <row r="6" spans="1:9" ht="78.75" customHeight="1" x14ac:dyDescent="0.25">
      <c r="A6" s="140"/>
      <c r="B6" s="140"/>
      <c r="C6" s="157"/>
      <c r="D6" s="141"/>
      <c r="E6" s="141"/>
      <c r="F6" s="141"/>
      <c r="G6" s="140"/>
      <c r="H6" s="1" t="s">
        <v>4</v>
      </c>
      <c r="I6" s="1" t="s">
        <v>150</v>
      </c>
    </row>
    <row r="7" spans="1:9" x14ac:dyDescent="0.25">
      <c r="A7" s="27"/>
      <c r="B7" s="48" t="s">
        <v>0</v>
      </c>
      <c r="C7" s="44">
        <f>SUM(C9:C62)</f>
        <v>51339.999999999985</v>
      </c>
      <c r="D7" s="40">
        <f>SUM(D9:D62)</f>
        <v>91091.10000000002</v>
      </c>
      <c r="E7" s="40">
        <f>SUM(E9:E62)</f>
        <v>86894.8</v>
      </c>
      <c r="F7" s="41">
        <f>E7/D7</f>
        <v>0.95393293087908682</v>
      </c>
      <c r="G7" s="41">
        <f>E7/E7</f>
        <v>1</v>
      </c>
      <c r="H7" s="42">
        <f>E7-D7</f>
        <v>-4196.3000000000175</v>
      </c>
      <c r="I7" s="43">
        <f>E7/D7-100%</f>
        <v>-4.6067069120913184E-2</v>
      </c>
    </row>
    <row r="8" spans="1:9" ht="14.25" customHeight="1" x14ac:dyDescent="0.25">
      <c r="A8" s="62"/>
      <c r="B8" s="49" t="s">
        <v>1</v>
      </c>
      <c r="C8" s="45"/>
      <c r="D8" s="34"/>
      <c r="E8" s="34"/>
      <c r="F8" s="41"/>
      <c r="G8" s="41"/>
      <c r="H8" s="42"/>
      <c r="I8" s="43"/>
    </row>
    <row r="9" spans="1:9" ht="45" x14ac:dyDescent="0.25">
      <c r="A9" s="63" t="s">
        <v>101</v>
      </c>
      <c r="B9" s="47" t="s">
        <v>83</v>
      </c>
      <c r="C9" s="58">
        <v>150.30000000000001</v>
      </c>
      <c r="D9" s="71">
        <v>150.30000000000001</v>
      </c>
      <c r="E9" s="71">
        <v>150.30000000000001</v>
      </c>
      <c r="F9" s="50">
        <f t="shared" ref="F9:F61" si="0">E9/D9</f>
        <v>1</v>
      </c>
      <c r="G9" s="50">
        <f>E9/E9</f>
        <v>1</v>
      </c>
      <c r="H9" s="51">
        <f>E9-D9</f>
        <v>0</v>
      </c>
      <c r="I9" s="52">
        <f t="shared" ref="I9:I61" si="1">E9/D9-100%</f>
        <v>0</v>
      </c>
    </row>
    <row r="10" spans="1:9" x14ac:dyDescent="0.25">
      <c r="A10" s="63" t="s">
        <v>75</v>
      </c>
      <c r="B10" s="47" t="s">
        <v>70</v>
      </c>
      <c r="C10" s="59">
        <v>2541.6999999999998</v>
      </c>
      <c r="D10" s="72">
        <v>2590.6999999999998</v>
      </c>
      <c r="E10" s="75">
        <v>2590.1999999999998</v>
      </c>
      <c r="F10" s="50">
        <f t="shared" si="0"/>
        <v>0.99980700196857997</v>
      </c>
      <c r="G10" s="50">
        <f>E10/E7</f>
        <v>2.9808458043519288E-2</v>
      </c>
      <c r="H10" s="51">
        <f t="shared" ref="H10:H61" si="2">E10-D10</f>
        <v>-0.5</v>
      </c>
      <c r="I10" s="52">
        <f t="shared" si="1"/>
        <v>-1.9299803142003302E-4</v>
      </c>
    </row>
    <row r="11" spans="1:9" ht="15" customHeight="1" x14ac:dyDescent="0.25">
      <c r="A11" s="63" t="s">
        <v>76</v>
      </c>
      <c r="B11" s="47" t="s">
        <v>71</v>
      </c>
      <c r="C11" s="46">
        <v>11925.2</v>
      </c>
      <c r="D11" s="73">
        <v>11382.2</v>
      </c>
      <c r="E11" s="73">
        <v>11299.9</v>
      </c>
      <c r="F11" s="50">
        <f t="shared" si="0"/>
        <v>0.99276941188873846</v>
      </c>
      <c r="G11" s="50">
        <f>E11/E7</f>
        <v>0.13004115321054885</v>
      </c>
      <c r="H11" s="51">
        <f t="shared" si="2"/>
        <v>-82.300000000001091</v>
      </c>
      <c r="I11" s="52">
        <f t="shared" si="1"/>
        <v>-7.2305881112615378E-3</v>
      </c>
    </row>
    <row r="12" spans="1:9" ht="1.5" customHeight="1" x14ac:dyDescent="0.25">
      <c r="A12" s="64" t="s">
        <v>142</v>
      </c>
      <c r="B12" s="47" t="s">
        <v>143</v>
      </c>
      <c r="C12" s="46"/>
      <c r="D12" s="73">
        <v>0</v>
      </c>
      <c r="E12" s="73">
        <v>0</v>
      </c>
      <c r="F12" s="50">
        <v>0</v>
      </c>
      <c r="G12" s="50">
        <v>0</v>
      </c>
      <c r="H12" s="51">
        <f t="shared" si="2"/>
        <v>0</v>
      </c>
      <c r="I12" s="52">
        <v>0</v>
      </c>
    </row>
    <row r="13" spans="1:9" ht="1.5" customHeight="1" x14ac:dyDescent="0.25">
      <c r="A13" s="64" t="s">
        <v>77</v>
      </c>
      <c r="B13" s="47" t="s">
        <v>72</v>
      </c>
      <c r="C13" s="46"/>
      <c r="D13" s="73"/>
      <c r="E13" s="73"/>
      <c r="F13" s="50" t="e">
        <f t="shared" si="0"/>
        <v>#DIV/0!</v>
      </c>
      <c r="G13" s="50">
        <f>E13/E7</f>
        <v>0</v>
      </c>
      <c r="H13" s="51">
        <f t="shared" si="2"/>
        <v>0</v>
      </c>
      <c r="I13" s="52" t="e">
        <f t="shared" si="1"/>
        <v>#DIV/0!</v>
      </c>
    </row>
    <row r="14" spans="1:9" x14ac:dyDescent="0.25">
      <c r="A14" s="63" t="s">
        <v>78</v>
      </c>
      <c r="B14" s="47" t="s">
        <v>73</v>
      </c>
      <c r="C14" s="46">
        <v>0</v>
      </c>
      <c r="D14" s="73">
        <v>84.9</v>
      </c>
      <c r="E14" s="73">
        <v>84</v>
      </c>
      <c r="F14" s="50">
        <f t="shared" si="0"/>
        <v>0.98939929328621901</v>
      </c>
      <c r="G14" s="50">
        <f>E14/E7</f>
        <v>9.6668615383198992E-4</v>
      </c>
      <c r="H14" s="51">
        <f t="shared" si="2"/>
        <v>-0.90000000000000568</v>
      </c>
      <c r="I14" s="52">
        <f t="shared" si="1"/>
        <v>-1.0600706713780994E-2</v>
      </c>
    </row>
    <row r="15" spans="1:9" ht="30" x14ac:dyDescent="0.25">
      <c r="A15" s="63" t="s">
        <v>79</v>
      </c>
      <c r="B15" s="47" t="s">
        <v>74</v>
      </c>
      <c r="C15" s="46">
        <v>28</v>
      </c>
      <c r="D15" s="73">
        <v>28</v>
      </c>
      <c r="E15" s="73">
        <v>28</v>
      </c>
      <c r="F15" s="50">
        <f t="shared" si="0"/>
        <v>1</v>
      </c>
      <c r="G15" s="50">
        <f>E15/E7</f>
        <v>3.2222871794399666E-4</v>
      </c>
      <c r="H15" s="51">
        <f t="shared" si="2"/>
        <v>0</v>
      </c>
      <c r="I15" s="52">
        <f t="shared" si="1"/>
        <v>0</v>
      </c>
    </row>
    <row r="16" spans="1:9" ht="3" customHeight="1" x14ac:dyDescent="0.25">
      <c r="A16" s="63" t="s">
        <v>155</v>
      </c>
      <c r="B16" s="47" t="s">
        <v>156</v>
      </c>
      <c r="C16" s="46">
        <v>0</v>
      </c>
      <c r="D16" s="73">
        <v>0</v>
      </c>
      <c r="E16" s="73">
        <v>0</v>
      </c>
      <c r="F16" s="50" t="e">
        <f t="shared" si="0"/>
        <v>#DIV/0!</v>
      </c>
      <c r="G16" s="50">
        <f>E16/E7</f>
        <v>0</v>
      </c>
      <c r="H16" s="51">
        <f t="shared" si="2"/>
        <v>0</v>
      </c>
      <c r="I16" s="52" t="e">
        <f t="shared" si="1"/>
        <v>#DIV/0!</v>
      </c>
    </row>
    <row r="17" spans="1:9" x14ac:dyDescent="0.25">
      <c r="A17" s="63" t="s">
        <v>99</v>
      </c>
      <c r="B17" s="27" t="s">
        <v>80</v>
      </c>
      <c r="C17" s="46">
        <v>150</v>
      </c>
      <c r="D17" s="73">
        <v>233.9</v>
      </c>
      <c r="E17" s="73">
        <v>185.2</v>
      </c>
      <c r="F17" s="50">
        <v>0</v>
      </c>
      <c r="G17" s="50">
        <f>E17/E7</f>
        <v>2.1313128058295778E-3</v>
      </c>
      <c r="H17" s="51">
        <f t="shared" si="2"/>
        <v>-48.700000000000017</v>
      </c>
      <c r="I17" s="76">
        <v>0</v>
      </c>
    </row>
    <row r="18" spans="1:9" ht="45" x14ac:dyDescent="0.25">
      <c r="A18" s="63" t="s">
        <v>100</v>
      </c>
      <c r="B18" s="47" t="s">
        <v>81</v>
      </c>
      <c r="C18" s="46">
        <v>287</v>
      </c>
      <c r="D18" s="73">
        <v>223</v>
      </c>
      <c r="E18" s="73">
        <v>217.3</v>
      </c>
      <c r="F18" s="50">
        <f t="shared" si="0"/>
        <v>0.97443946188340813</v>
      </c>
      <c r="G18" s="50">
        <f>E18/E7</f>
        <v>2.5007250146153741E-3</v>
      </c>
      <c r="H18" s="51">
        <f t="shared" si="2"/>
        <v>-5.6999999999999886</v>
      </c>
      <c r="I18" s="52">
        <f t="shared" si="1"/>
        <v>-2.5560538116591869E-2</v>
      </c>
    </row>
    <row r="19" spans="1:9" ht="1.5" customHeight="1" x14ac:dyDescent="0.25">
      <c r="A19" s="63" t="s">
        <v>157</v>
      </c>
      <c r="B19" s="47" t="s">
        <v>82</v>
      </c>
      <c r="C19" s="46">
        <v>0</v>
      </c>
      <c r="D19" s="73">
        <v>0</v>
      </c>
      <c r="E19" s="73">
        <v>0</v>
      </c>
      <c r="F19" s="50">
        <v>0</v>
      </c>
      <c r="G19" s="50">
        <v>0</v>
      </c>
      <c r="H19" s="51">
        <f t="shared" si="2"/>
        <v>0</v>
      </c>
      <c r="I19" s="52">
        <v>0</v>
      </c>
    </row>
    <row r="20" spans="1:9" ht="1.5" customHeight="1" x14ac:dyDescent="0.25">
      <c r="A20" s="64" t="s">
        <v>144</v>
      </c>
      <c r="B20" s="47" t="s">
        <v>145</v>
      </c>
      <c r="C20" s="46"/>
      <c r="D20" s="73"/>
      <c r="E20" s="73"/>
      <c r="F20" s="50">
        <v>0</v>
      </c>
      <c r="G20" s="50">
        <f>E20/E7</f>
        <v>0</v>
      </c>
      <c r="H20" s="51">
        <f t="shared" si="2"/>
        <v>0</v>
      </c>
      <c r="I20" s="52">
        <v>0</v>
      </c>
    </row>
    <row r="21" spans="1:9" ht="2.25" customHeight="1" x14ac:dyDescent="0.25">
      <c r="A21" s="63" t="s">
        <v>121</v>
      </c>
      <c r="B21" s="47" t="s">
        <v>158</v>
      </c>
      <c r="C21" s="46">
        <v>0</v>
      </c>
      <c r="D21" s="73">
        <v>0</v>
      </c>
      <c r="E21" s="73">
        <v>0</v>
      </c>
      <c r="F21" s="50" t="e">
        <f t="shared" si="0"/>
        <v>#DIV/0!</v>
      </c>
      <c r="G21" s="50">
        <f>E21/E7</f>
        <v>0</v>
      </c>
      <c r="H21" s="51">
        <f t="shared" si="2"/>
        <v>0</v>
      </c>
      <c r="I21" s="52" t="e">
        <f t="shared" si="1"/>
        <v>#DIV/0!</v>
      </c>
    </row>
    <row r="22" spans="1:9" ht="30.75" customHeight="1" x14ac:dyDescent="0.25">
      <c r="A22" s="63" t="s">
        <v>122</v>
      </c>
      <c r="B22" s="47" t="s">
        <v>82</v>
      </c>
      <c r="C22" s="46">
        <v>0</v>
      </c>
      <c r="D22" s="73">
        <v>380</v>
      </c>
      <c r="E22" s="73">
        <v>380</v>
      </c>
      <c r="F22" s="50">
        <f t="shared" si="0"/>
        <v>1</v>
      </c>
      <c r="G22" s="50">
        <f>E22/E7</f>
        <v>4.3731040292399543E-3</v>
      </c>
      <c r="H22" s="51">
        <f t="shared" si="2"/>
        <v>0</v>
      </c>
      <c r="I22" s="52">
        <f t="shared" si="1"/>
        <v>0</v>
      </c>
    </row>
    <row r="23" spans="1:9" ht="0.75" customHeight="1" x14ac:dyDescent="0.25">
      <c r="A23" s="64" t="s">
        <v>123</v>
      </c>
      <c r="B23" s="47" t="s">
        <v>124</v>
      </c>
      <c r="C23" s="46"/>
      <c r="D23" s="73"/>
      <c r="E23" s="73"/>
      <c r="F23" s="50" t="e">
        <f t="shared" si="0"/>
        <v>#DIV/0!</v>
      </c>
      <c r="G23" s="50">
        <f>E23/E7</f>
        <v>0</v>
      </c>
      <c r="H23" s="51">
        <f t="shared" si="2"/>
        <v>0</v>
      </c>
      <c r="I23" s="52" t="e">
        <f t="shared" si="1"/>
        <v>#DIV/0!</v>
      </c>
    </row>
    <row r="24" spans="1:9" ht="30" x14ac:dyDescent="0.25">
      <c r="A24" s="63" t="s">
        <v>102</v>
      </c>
      <c r="B24" s="47" t="s">
        <v>84</v>
      </c>
      <c r="C24" s="65">
        <v>624.4</v>
      </c>
      <c r="D24" s="74">
        <v>560.4</v>
      </c>
      <c r="E24" s="74">
        <v>433.4</v>
      </c>
      <c r="F24" s="50">
        <f t="shared" si="0"/>
        <v>0.77337615988579589</v>
      </c>
      <c r="G24" s="50">
        <f>E24/E7</f>
        <v>4.9876402270331473E-3</v>
      </c>
      <c r="H24" s="51">
        <f t="shared" si="2"/>
        <v>-127</v>
      </c>
      <c r="I24" s="52">
        <f t="shared" si="1"/>
        <v>-0.22662384011420411</v>
      </c>
    </row>
    <row r="25" spans="1:9" ht="30" x14ac:dyDescent="0.25">
      <c r="A25" s="63" t="s">
        <v>103</v>
      </c>
      <c r="B25" s="47" t="s">
        <v>85</v>
      </c>
      <c r="C25" s="65">
        <v>87.8</v>
      </c>
      <c r="D25" s="74">
        <v>101.8</v>
      </c>
      <c r="E25" s="74">
        <v>31.7</v>
      </c>
      <c r="F25" s="50">
        <v>0</v>
      </c>
      <c r="G25" s="50">
        <f>E25/E7</f>
        <v>3.6480894138659617E-4</v>
      </c>
      <c r="H25" s="51">
        <f t="shared" si="2"/>
        <v>-70.099999999999994</v>
      </c>
      <c r="I25" s="52">
        <v>0</v>
      </c>
    </row>
    <row r="26" spans="1:9" ht="1.5" customHeight="1" x14ac:dyDescent="0.25">
      <c r="A26" s="64" t="s">
        <v>104</v>
      </c>
      <c r="B26" s="47" t="s">
        <v>86</v>
      </c>
      <c r="C26" s="65"/>
      <c r="D26" s="74"/>
      <c r="E26" s="74"/>
      <c r="F26" s="50" t="e">
        <f t="shared" si="0"/>
        <v>#DIV/0!</v>
      </c>
      <c r="G26" s="50">
        <f>E26/E7</f>
        <v>0</v>
      </c>
      <c r="H26" s="51">
        <f t="shared" si="2"/>
        <v>0</v>
      </c>
      <c r="I26" s="52" t="e">
        <f t="shared" si="1"/>
        <v>#DIV/0!</v>
      </c>
    </row>
    <row r="27" spans="1:9" ht="30" x14ac:dyDescent="0.25">
      <c r="A27" s="63" t="s">
        <v>105</v>
      </c>
      <c r="B27" s="47" t="s">
        <v>87</v>
      </c>
      <c r="C27" s="66">
        <v>0</v>
      </c>
      <c r="D27" s="68">
        <v>1250</v>
      </c>
      <c r="E27" s="68">
        <v>1250</v>
      </c>
      <c r="F27" s="50">
        <f t="shared" si="0"/>
        <v>1</v>
      </c>
      <c r="G27" s="50">
        <f>E27/E7</f>
        <v>1.4385210622499849E-2</v>
      </c>
      <c r="H27" s="51">
        <f t="shared" si="2"/>
        <v>0</v>
      </c>
      <c r="I27" s="52">
        <f t="shared" si="1"/>
        <v>0</v>
      </c>
    </row>
    <row r="28" spans="1:9" x14ac:dyDescent="0.25">
      <c r="A28" s="63" t="s">
        <v>187</v>
      </c>
      <c r="B28" s="47" t="s">
        <v>188</v>
      </c>
      <c r="C28" s="66">
        <v>589.6</v>
      </c>
      <c r="D28" s="68">
        <v>623.1</v>
      </c>
      <c r="E28" s="68">
        <v>591.20000000000005</v>
      </c>
      <c r="F28" s="50">
        <f t="shared" si="0"/>
        <v>0.94880436527042211</v>
      </c>
      <c r="G28" s="50"/>
      <c r="H28" s="51">
        <f t="shared" si="2"/>
        <v>-31.899999999999977</v>
      </c>
      <c r="I28" s="52">
        <f t="shared" si="1"/>
        <v>-5.1195634729577888E-2</v>
      </c>
    </row>
    <row r="29" spans="1:9" ht="17.25" customHeight="1" x14ac:dyDescent="0.25">
      <c r="A29" s="63" t="s">
        <v>106</v>
      </c>
      <c r="B29" s="47" t="s">
        <v>186</v>
      </c>
      <c r="C29" s="66">
        <v>7966.8</v>
      </c>
      <c r="D29" s="68">
        <v>6615.5</v>
      </c>
      <c r="E29" s="68">
        <v>4606.3</v>
      </c>
      <c r="F29" s="50">
        <v>0</v>
      </c>
      <c r="G29" s="50">
        <f>E29/E7</f>
        <v>5.3010076552336846E-2</v>
      </c>
      <c r="H29" s="51">
        <f t="shared" si="2"/>
        <v>-2009.1999999999998</v>
      </c>
      <c r="I29" s="52">
        <v>0</v>
      </c>
    </row>
    <row r="30" spans="1:9" x14ac:dyDescent="0.25">
      <c r="A30" s="63" t="s">
        <v>107</v>
      </c>
      <c r="B30" s="47" t="s">
        <v>88</v>
      </c>
      <c r="C30" s="66">
        <v>116.1</v>
      </c>
      <c r="D30" s="68">
        <v>65</v>
      </c>
      <c r="E30" s="68">
        <v>57.2</v>
      </c>
      <c r="F30" s="50">
        <f t="shared" si="0"/>
        <v>0.88</v>
      </c>
      <c r="G30" s="50">
        <f>E30/E7</f>
        <v>6.5826723808559316E-4</v>
      </c>
      <c r="H30" s="51">
        <f t="shared" si="2"/>
        <v>-7.7999999999999972</v>
      </c>
      <c r="I30" s="52">
        <f t="shared" si="1"/>
        <v>-0.12</v>
      </c>
    </row>
    <row r="31" spans="1:9" ht="45" x14ac:dyDescent="0.25">
      <c r="A31" s="63" t="s">
        <v>182</v>
      </c>
      <c r="B31" s="47" t="s">
        <v>183</v>
      </c>
      <c r="C31" s="66">
        <v>37.5</v>
      </c>
      <c r="D31" s="68">
        <v>37.5</v>
      </c>
      <c r="E31" s="68">
        <v>37.5</v>
      </c>
      <c r="F31" s="50">
        <f t="shared" si="0"/>
        <v>1</v>
      </c>
      <c r="G31" s="50">
        <f>E31/E7</f>
        <v>4.315563186749955E-4</v>
      </c>
      <c r="H31" s="51">
        <f t="shared" si="2"/>
        <v>0</v>
      </c>
      <c r="I31" s="52">
        <f t="shared" si="1"/>
        <v>0</v>
      </c>
    </row>
    <row r="32" spans="1:9" x14ac:dyDescent="0.25">
      <c r="A32" s="63" t="s">
        <v>108</v>
      </c>
      <c r="B32" s="47" t="s">
        <v>89</v>
      </c>
      <c r="C32" s="66">
        <v>11179.8</v>
      </c>
      <c r="D32" s="68">
        <v>12509.4</v>
      </c>
      <c r="E32" s="68">
        <v>12498.3</v>
      </c>
      <c r="F32" s="50">
        <f t="shared" si="0"/>
        <v>0.99911266727420978</v>
      </c>
      <c r="G32" s="50">
        <f>E32/E7</f>
        <v>0.14383254233855189</v>
      </c>
      <c r="H32" s="51">
        <f t="shared" si="2"/>
        <v>-11.100000000000364</v>
      </c>
      <c r="I32" s="52">
        <f t="shared" si="1"/>
        <v>-8.8733272579022415E-4</v>
      </c>
    </row>
    <row r="33" spans="1:9" x14ac:dyDescent="0.25">
      <c r="A33" s="63" t="s">
        <v>131</v>
      </c>
      <c r="B33" s="47" t="s">
        <v>132</v>
      </c>
      <c r="C33" s="66">
        <v>1805.4</v>
      </c>
      <c r="D33" s="68">
        <v>1939.8</v>
      </c>
      <c r="E33" s="68">
        <v>1903.6</v>
      </c>
      <c r="F33" s="50">
        <f t="shared" si="0"/>
        <v>0.98133828229714404</v>
      </c>
      <c r="G33" s="50">
        <f>E33/E7</f>
        <v>2.1906949552792571E-2</v>
      </c>
      <c r="H33" s="51">
        <f t="shared" si="2"/>
        <v>-36.200000000000045</v>
      </c>
      <c r="I33" s="52">
        <f t="shared" si="1"/>
        <v>-1.8661717702855962E-2</v>
      </c>
    </row>
    <row r="34" spans="1:9" ht="45" x14ac:dyDescent="0.25">
      <c r="A34" s="63" t="s">
        <v>109</v>
      </c>
      <c r="B34" s="47" t="s">
        <v>110</v>
      </c>
      <c r="C34" s="66">
        <v>1960.6</v>
      </c>
      <c r="D34" s="68">
        <v>1960.6</v>
      </c>
      <c r="E34" s="68">
        <v>1960.6</v>
      </c>
      <c r="F34" s="50">
        <f t="shared" si="0"/>
        <v>1</v>
      </c>
      <c r="G34" s="50">
        <f>E34/E7</f>
        <v>2.2562915157178565E-2</v>
      </c>
      <c r="H34" s="51">
        <f t="shared" si="2"/>
        <v>0</v>
      </c>
      <c r="I34" s="52">
        <f t="shared" si="1"/>
        <v>0</v>
      </c>
    </row>
    <row r="35" spans="1:9" ht="2.25" customHeight="1" x14ac:dyDescent="0.25">
      <c r="A35" s="63" t="s">
        <v>139</v>
      </c>
      <c r="B35" s="47" t="s">
        <v>91</v>
      </c>
      <c r="C35" s="66">
        <v>0</v>
      </c>
      <c r="D35" s="68">
        <v>0</v>
      </c>
      <c r="E35" s="68">
        <v>0</v>
      </c>
      <c r="F35" s="50" t="e">
        <f t="shared" si="0"/>
        <v>#DIV/0!</v>
      </c>
      <c r="G35" s="50">
        <f>E35/E7</f>
        <v>0</v>
      </c>
      <c r="H35" s="51">
        <f t="shared" si="2"/>
        <v>0</v>
      </c>
      <c r="I35" s="52" t="e">
        <f t="shared" si="1"/>
        <v>#DIV/0!</v>
      </c>
    </row>
    <row r="36" spans="1:9" ht="60" x14ac:dyDescent="0.25">
      <c r="A36" s="63" t="s">
        <v>140</v>
      </c>
      <c r="B36" s="47" t="s">
        <v>90</v>
      </c>
      <c r="C36" s="66">
        <v>0</v>
      </c>
      <c r="D36" s="68">
        <v>368.8</v>
      </c>
      <c r="E36" s="68">
        <v>368.8</v>
      </c>
      <c r="F36" s="50">
        <f t="shared" si="0"/>
        <v>1</v>
      </c>
      <c r="G36" s="50">
        <f>E36/E7</f>
        <v>4.2442125420623558E-3</v>
      </c>
      <c r="H36" s="51">
        <f t="shared" si="2"/>
        <v>0</v>
      </c>
      <c r="I36" s="52">
        <f t="shared" si="1"/>
        <v>0</v>
      </c>
    </row>
    <row r="37" spans="1:9" ht="75" x14ac:dyDescent="0.25">
      <c r="A37" s="63" t="s">
        <v>184</v>
      </c>
      <c r="B37" s="47" t="s">
        <v>185</v>
      </c>
      <c r="C37" s="66">
        <v>0</v>
      </c>
      <c r="D37" s="68">
        <v>430</v>
      </c>
      <c r="E37" s="68">
        <v>430</v>
      </c>
      <c r="F37" s="50">
        <f t="shared" si="0"/>
        <v>1</v>
      </c>
      <c r="G37" s="50">
        <f>E37/E7</f>
        <v>4.9485124541399483E-3</v>
      </c>
      <c r="H37" s="51">
        <f t="shared" si="2"/>
        <v>0</v>
      </c>
      <c r="I37" s="52">
        <f t="shared" si="1"/>
        <v>0</v>
      </c>
    </row>
    <row r="38" spans="1:9" x14ac:dyDescent="0.25">
      <c r="A38" s="63" t="s">
        <v>165</v>
      </c>
      <c r="B38" s="47" t="s">
        <v>166</v>
      </c>
      <c r="C38" s="66">
        <v>300.10000000000002</v>
      </c>
      <c r="D38" s="68">
        <v>0</v>
      </c>
      <c r="E38" s="68">
        <v>0</v>
      </c>
      <c r="F38" s="50">
        <v>0</v>
      </c>
      <c r="G38" s="50">
        <v>0</v>
      </c>
      <c r="H38" s="51">
        <f t="shared" si="2"/>
        <v>0</v>
      </c>
      <c r="I38" s="52">
        <v>0</v>
      </c>
    </row>
    <row r="39" spans="1:9" ht="1.5" customHeight="1" x14ac:dyDescent="0.25">
      <c r="A39" s="63" t="s">
        <v>167</v>
      </c>
      <c r="B39" s="47" t="s">
        <v>168</v>
      </c>
      <c r="C39" s="66">
        <v>0</v>
      </c>
      <c r="D39" s="68">
        <v>0</v>
      </c>
      <c r="E39" s="68">
        <v>0</v>
      </c>
      <c r="F39" s="50">
        <v>0</v>
      </c>
      <c r="G39" s="50">
        <v>0</v>
      </c>
      <c r="H39" s="51">
        <f t="shared" si="2"/>
        <v>0</v>
      </c>
      <c r="I39" s="52">
        <v>0</v>
      </c>
    </row>
    <row r="40" spans="1:9" ht="45" x14ac:dyDescent="0.25">
      <c r="A40" s="63" t="s">
        <v>111</v>
      </c>
      <c r="B40" s="47" t="s">
        <v>92</v>
      </c>
      <c r="C40" s="66">
        <v>768</v>
      </c>
      <c r="D40" s="68">
        <v>768</v>
      </c>
      <c r="E40" s="68">
        <v>162.4</v>
      </c>
      <c r="F40" s="50">
        <f t="shared" si="0"/>
        <v>0.21145833333333333</v>
      </c>
      <c r="G40" s="50">
        <f>E40/E7</f>
        <v>1.8689265640751806E-3</v>
      </c>
      <c r="H40" s="51">
        <f t="shared" si="2"/>
        <v>-605.6</v>
      </c>
      <c r="I40" s="52">
        <f t="shared" si="1"/>
        <v>-0.7885416666666667</v>
      </c>
    </row>
    <row r="41" spans="1:9" ht="18" customHeight="1" x14ac:dyDescent="0.25">
      <c r="A41" s="63" t="s">
        <v>112</v>
      </c>
      <c r="B41" s="47" t="s">
        <v>141</v>
      </c>
      <c r="C41" s="66">
        <v>282.5</v>
      </c>
      <c r="D41" s="68">
        <v>154.30000000000001</v>
      </c>
      <c r="E41" s="68">
        <v>148.69999999999999</v>
      </c>
      <c r="F41" s="50">
        <v>0</v>
      </c>
      <c r="G41" s="50">
        <f>E41/E7</f>
        <v>1.711264655652582E-3</v>
      </c>
      <c r="H41" s="51">
        <f t="shared" si="2"/>
        <v>-5.6000000000000227</v>
      </c>
      <c r="I41" s="52">
        <v>0</v>
      </c>
    </row>
    <row r="42" spans="1:9" ht="48" customHeight="1" x14ac:dyDescent="0.25">
      <c r="A42" s="63" t="s">
        <v>133</v>
      </c>
      <c r="B42" s="47" t="s">
        <v>134</v>
      </c>
      <c r="C42" s="66">
        <v>7429.6</v>
      </c>
      <c r="D42" s="68">
        <v>7429.6</v>
      </c>
      <c r="E42" s="68">
        <v>7246.2</v>
      </c>
      <c r="F42" s="50">
        <f t="shared" si="0"/>
        <v>0.97531495639065358</v>
      </c>
      <c r="G42" s="50">
        <f>E42/E7</f>
        <v>8.3390490570206727E-2</v>
      </c>
      <c r="H42" s="51">
        <f t="shared" si="2"/>
        <v>-183.40000000000055</v>
      </c>
      <c r="I42" s="52">
        <f t="shared" si="1"/>
        <v>-2.4685043609346424E-2</v>
      </c>
    </row>
    <row r="43" spans="1:9" ht="34.5" customHeight="1" x14ac:dyDescent="0.25">
      <c r="A43" s="63" t="s">
        <v>128</v>
      </c>
      <c r="B43" s="47" t="s">
        <v>129</v>
      </c>
      <c r="C43" s="66">
        <v>0</v>
      </c>
      <c r="D43" s="68">
        <v>1400</v>
      </c>
      <c r="E43" s="68">
        <v>1173.9000000000001</v>
      </c>
      <c r="F43" s="50">
        <f t="shared" si="0"/>
        <v>0.83850000000000002</v>
      </c>
      <c r="G43" s="50">
        <f>E43/E7</f>
        <v>1.3509438999802061E-2</v>
      </c>
      <c r="H43" s="51">
        <f t="shared" si="2"/>
        <v>-226.09999999999991</v>
      </c>
      <c r="I43" s="52">
        <f t="shared" si="1"/>
        <v>-0.16149999999999998</v>
      </c>
    </row>
    <row r="44" spans="1:9" ht="60" x14ac:dyDescent="0.25">
      <c r="A44" s="63" t="s">
        <v>113</v>
      </c>
      <c r="B44" s="47" t="s">
        <v>127</v>
      </c>
      <c r="C44" s="66">
        <v>424.2</v>
      </c>
      <c r="D44" s="68">
        <v>17988.2</v>
      </c>
      <c r="E44" s="68">
        <v>17988.2</v>
      </c>
      <c r="F44" s="50">
        <f t="shared" si="0"/>
        <v>1</v>
      </c>
      <c r="G44" s="50">
        <f>E44/E7</f>
        <v>0.20701123657572146</v>
      </c>
      <c r="H44" s="51">
        <f t="shared" si="2"/>
        <v>0</v>
      </c>
      <c r="I44" s="52">
        <f t="shared" si="1"/>
        <v>0</v>
      </c>
    </row>
    <row r="45" spans="1:9" ht="0.75" customHeight="1" x14ac:dyDescent="0.25">
      <c r="A45" s="69" t="s">
        <v>114</v>
      </c>
      <c r="B45" s="47" t="s">
        <v>130</v>
      </c>
      <c r="C45" s="66"/>
      <c r="D45" s="68">
        <v>0</v>
      </c>
      <c r="E45" s="68">
        <v>0</v>
      </c>
      <c r="F45" s="50" t="e">
        <f t="shared" si="0"/>
        <v>#DIV/0!</v>
      </c>
      <c r="G45" s="50">
        <f>E45/E7</f>
        <v>0</v>
      </c>
      <c r="H45" s="51">
        <f t="shared" si="2"/>
        <v>0</v>
      </c>
      <c r="I45" s="52" t="e">
        <f t="shared" si="1"/>
        <v>#DIV/0!</v>
      </c>
    </row>
    <row r="46" spans="1:9" ht="45" x14ac:dyDescent="0.25">
      <c r="A46" s="70" t="s">
        <v>161</v>
      </c>
      <c r="B46" s="47" t="s">
        <v>162</v>
      </c>
      <c r="C46" s="66">
        <v>0</v>
      </c>
      <c r="D46" s="68">
        <v>1276.0999999999999</v>
      </c>
      <c r="E46" s="68">
        <v>1276.0999999999999</v>
      </c>
      <c r="F46" s="50">
        <f t="shared" si="0"/>
        <v>1</v>
      </c>
      <c r="G46" s="50">
        <v>0</v>
      </c>
      <c r="H46" s="51">
        <f t="shared" si="2"/>
        <v>0</v>
      </c>
      <c r="I46" s="52">
        <f t="shared" si="1"/>
        <v>0</v>
      </c>
    </row>
    <row r="47" spans="1:9" ht="60" x14ac:dyDescent="0.25">
      <c r="A47" s="70" t="s">
        <v>159</v>
      </c>
      <c r="B47" s="47" t="s">
        <v>160</v>
      </c>
      <c r="C47" s="66">
        <v>0</v>
      </c>
      <c r="D47" s="68">
        <v>10091.5</v>
      </c>
      <c r="E47" s="68">
        <v>9910.5</v>
      </c>
      <c r="F47" s="50">
        <f t="shared" si="0"/>
        <v>0.98206411336273103</v>
      </c>
      <c r="G47" s="50">
        <f>E47/E7</f>
        <v>0.11405170389942781</v>
      </c>
      <c r="H47" s="51">
        <f t="shared" si="2"/>
        <v>-181</v>
      </c>
      <c r="I47" s="52">
        <f t="shared" si="1"/>
        <v>-1.7935886637268972E-2</v>
      </c>
    </row>
    <row r="48" spans="1:9" ht="60" x14ac:dyDescent="0.25">
      <c r="A48" s="70" t="s">
        <v>174</v>
      </c>
      <c r="B48" s="47" t="s">
        <v>175</v>
      </c>
      <c r="C48" s="66">
        <v>0</v>
      </c>
      <c r="D48" s="68">
        <v>6077.1</v>
      </c>
      <c r="E48" s="68">
        <v>5582</v>
      </c>
      <c r="F48" s="50">
        <f t="shared" si="0"/>
        <v>0.91853022000625295</v>
      </c>
      <c r="G48" s="50">
        <f>E48/E7</f>
        <v>6.4238596555835331E-2</v>
      </c>
      <c r="H48" s="51">
        <f t="shared" si="2"/>
        <v>-495.10000000000036</v>
      </c>
      <c r="I48" s="52">
        <f t="shared" si="1"/>
        <v>-8.1469779993747049E-2</v>
      </c>
    </row>
    <row r="49" spans="1:9" ht="30" x14ac:dyDescent="0.25">
      <c r="A49" s="70" t="s">
        <v>115</v>
      </c>
      <c r="B49" s="47" t="s">
        <v>93</v>
      </c>
      <c r="C49" s="67">
        <v>143</v>
      </c>
      <c r="D49" s="68">
        <v>143</v>
      </c>
      <c r="E49" s="68">
        <v>143</v>
      </c>
      <c r="F49" s="50">
        <f t="shared" si="0"/>
        <v>1</v>
      </c>
      <c r="G49" s="50">
        <f>E49/E7</f>
        <v>1.6456680952139828E-3</v>
      </c>
      <c r="H49" s="51">
        <f t="shared" si="2"/>
        <v>0</v>
      </c>
      <c r="I49" s="52">
        <f t="shared" si="1"/>
        <v>0</v>
      </c>
    </row>
    <row r="50" spans="1:9" x14ac:dyDescent="0.25">
      <c r="A50" s="70" t="s">
        <v>178</v>
      </c>
      <c r="B50" s="47" t="s">
        <v>179</v>
      </c>
      <c r="C50" s="67">
        <v>213.8</v>
      </c>
      <c r="D50" s="68">
        <v>213.8</v>
      </c>
      <c r="E50" s="68">
        <v>213.8</v>
      </c>
      <c r="F50" s="50">
        <f t="shared" si="0"/>
        <v>1</v>
      </c>
      <c r="G50" s="50">
        <f>E50/E7</f>
        <v>2.4604464248723745E-3</v>
      </c>
      <c r="H50" s="51">
        <f t="shared" si="2"/>
        <v>0</v>
      </c>
      <c r="I50" s="52">
        <f t="shared" si="1"/>
        <v>0</v>
      </c>
    </row>
    <row r="51" spans="1:9" ht="30" x14ac:dyDescent="0.25">
      <c r="A51" s="69" t="s">
        <v>116</v>
      </c>
      <c r="B51" s="47" t="s">
        <v>94</v>
      </c>
      <c r="C51" s="67">
        <v>764.2</v>
      </c>
      <c r="D51" s="68">
        <v>931.2</v>
      </c>
      <c r="E51" s="68">
        <v>927.8</v>
      </c>
      <c r="F51" s="50">
        <f t="shared" si="0"/>
        <v>0.99634879725085901</v>
      </c>
      <c r="G51" s="50">
        <f>E51/E7</f>
        <v>1.0677278732444288E-2</v>
      </c>
      <c r="H51" s="51">
        <f t="shared" si="2"/>
        <v>-3.4000000000000909</v>
      </c>
      <c r="I51" s="52">
        <f t="shared" si="1"/>
        <v>-3.6512027491409915E-3</v>
      </c>
    </row>
    <row r="52" spans="1:9" ht="45" x14ac:dyDescent="0.25">
      <c r="A52" s="70" t="s">
        <v>117</v>
      </c>
      <c r="B52" s="47" t="s">
        <v>95</v>
      </c>
      <c r="C52" s="67">
        <v>49.7</v>
      </c>
      <c r="D52" s="68">
        <v>120.2</v>
      </c>
      <c r="E52" s="68">
        <v>120</v>
      </c>
      <c r="F52" s="50">
        <f t="shared" si="0"/>
        <v>0.99833610648918469</v>
      </c>
      <c r="G52" s="50">
        <f>E52/E7</f>
        <v>1.3809802197599856E-3</v>
      </c>
      <c r="H52" s="51">
        <f t="shared" si="2"/>
        <v>-0.20000000000000284</v>
      </c>
      <c r="I52" s="52">
        <f t="shared" si="1"/>
        <v>-1.6638935108153063E-3</v>
      </c>
    </row>
    <row r="53" spans="1:9" x14ac:dyDescent="0.25">
      <c r="A53" s="70" t="s">
        <v>176</v>
      </c>
      <c r="B53" s="47" t="s">
        <v>177</v>
      </c>
      <c r="C53" s="67">
        <v>34.5</v>
      </c>
      <c r="D53" s="68">
        <v>16</v>
      </c>
      <c r="E53" s="68">
        <v>16</v>
      </c>
      <c r="F53" s="50">
        <f t="shared" si="0"/>
        <v>1</v>
      </c>
      <c r="G53" s="50">
        <f>E53/E7</f>
        <v>1.8413069596799809E-4</v>
      </c>
      <c r="H53" s="51">
        <f t="shared" si="2"/>
        <v>0</v>
      </c>
      <c r="I53" s="52">
        <f t="shared" si="1"/>
        <v>0</v>
      </c>
    </row>
    <row r="54" spans="1:9" x14ac:dyDescent="0.25">
      <c r="A54" s="70" t="s">
        <v>118</v>
      </c>
      <c r="B54" s="47" t="s">
        <v>96</v>
      </c>
      <c r="C54" s="67">
        <v>61.1</v>
      </c>
      <c r="D54" s="68">
        <v>31.3</v>
      </c>
      <c r="E54" s="68">
        <v>26.5</v>
      </c>
      <c r="F54" s="50">
        <f t="shared" si="0"/>
        <v>0.84664536741214058</v>
      </c>
      <c r="G54" s="50">
        <f>E54/E7</f>
        <v>3.049664651969968E-4</v>
      </c>
      <c r="H54" s="51">
        <f t="shared" si="2"/>
        <v>-4.8000000000000007</v>
      </c>
      <c r="I54" s="52">
        <f t="shared" si="1"/>
        <v>-0.15335463258785942</v>
      </c>
    </row>
    <row r="55" spans="1:9" ht="45" x14ac:dyDescent="0.25">
      <c r="A55" s="70" t="s">
        <v>119</v>
      </c>
      <c r="B55" s="47" t="s">
        <v>97</v>
      </c>
      <c r="C55" s="67">
        <v>796.8</v>
      </c>
      <c r="D55" s="68">
        <v>768.6</v>
      </c>
      <c r="E55" s="68">
        <v>756.3</v>
      </c>
      <c r="F55" s="50">
        <f t="shared" si="0"/>
        <v>0.98399687743950026</v>
      </c>
      <c r="G55" s="50">
        <f>E55/E7</f>
        <v>8.7036278350373086E-3</v>
      </c>
      <c r="H55" s="51">
        <f t="shared" si="2"/>
        <v>-12.300000000000068</v>
      </c>
      <c r="I55" s="52">
        <f t="shared" si="1"/>
        <v>-1.6003122560499738E-2</v>
      </c>
    </row>
    <row r="56" spans="1:9" ht="45" hidden="1" x14ac:dyDescent="0.25">
      <c r="A56" s="69" t="s">
        <v>136</v>
      </c>
      <c r="B56" s="47" t="s">
        <v>135</v>
      </c>
      <c r="C56" s="67">
        <v>0</v>
      </c>
      <c r="D56" s="68">
        <v>0</v>
      </c>
      <c r="E56" s="68">
        <v>0</v>
      </c>
      <c r="F56" s="50" t="e">
        <f t="shared" si="0"/>
        <v>#DIV/0!</v>
      </c>
      <c r="G56" s="50">
        <f>E56/E7</f>
        <v>0</v>
      </c>
      <c r="H56" s="51">
        <f t="shared" si="2"/>
        <v>0</v>
      </c>
      <c r="I56" s="52" t="e">
        <f t="shared" si="1"/>
        <v>#DIV/0!</v>
      </c>
    </row>
    <row r="57" spans="1:9" ht="30" x14ac:dyDescent="0.25">
      <c r="A57" s="70" t="s">
        <v>180</v>
      </c>
      <c r="B57" s="47" t="s">
        <v>181</v>
      </c>
      <c r="C57" s="67">
        <v>0</v>
      </c>
      <c r="D57" s="68">
        <v>282.89999999999998</v>
      </c>
      <c r="E57" s="68">
        <v>280.3</v>
      </c>
      <c r="F57" s="50">
        <f t="shared" si="0"/>
        <v>0.99080947331212454</v>
      </c>
      <c r="G57" s="50">
        <f>E57/E7</f>
        <v>3.2257396299893663E-3</v>
      </c>
      <c r="H57" s="51">
        <f t="shared" si="2"/>
        <v>-2.5999999999999659</v>
      </c>
      <c r="I57" s="52">
        <f t="shared" si="1"/>
        <v>-9.1905266878754555E-3</v>
      </c>
    </row>
    <row r="58" spans="1:9" ht="29.25" customHeight="1" x14ac:dyDescent="0.25">
      <c r="A58" s="70" t="s">
        <v>137</v>
      </c>
      <c r="B58" s="47" t="s">
        <v>138</v>
      </c>
      <c r="C58" s="67">
        <v>300</v>
      </c>
      <c r="D58" s="68">
        <v>938.1</v>
      </c>
      <c r="E58" s="68">
        <v>935.4</v>
      </c>
      <c r="F58" s="50">
        <f t="shared" si="0"/>
        <v>0.99712184202110643</v>
      </c>
      <c r="G58" s="50">
        <f>E58/E7</f>
        <v>1.0764740813029087E-2</v>
      </c>
      <c r="H58" s="51">
        <f t="shared" si="2"/>
        <v>-2.7000000000000455</v>
      </c>
      <c r="I58" s="52">
        <f t="shared" si="1"/>
        <v>-2.8781579788935696E-3</v>
      </c>
    </row>
    <row r="59" spans="1:9" ht="29.25" hidden="1" customHeight="1" x14ac:dyDescent="0.25">
      <c r="A59" s="69" t="s">
        <v>120</v>
      </c>
      <c r="B59" s="47" t="s">
        <v>98</v>
      </c>
      <c r="C59" s="67"/>
      <c r="D59" s="68"/>
      <c r="E59" s="68"/>
      <c r="F59" s="50" t="e">
        <f t="shared" si="0"/>
        <v>#DIV/0!</v>
      </c>
      <c r="G59" s="50">
        <f>E59/E7</f>
        <v>0</v>
      </c>
      <c r="H59" s="51">
        <f t="shared" si="2"/>
        <v>0</v>
      </c>
      <c r="I59" s="52" t="e">
        <f t="shared" si="1"/>
        <v>#DIV/0!</v>
      </c>
    </row>
    <row r="60" spans="1:9" ht="45" x14ac:dyDescent="0.25">
      <c r="A60" s="70" t="s">
        <v>189</v>
      </c>
      <c r="B60" s="47" t="s">
        <v>190</v>
      </c>
      <c r="C60" s="67">
        <v>167.1</v>
      </c>
      <c r="D60" s="68">
        <v>227.1</v>
      </c>
      <c r="E60" s="68">
        <v>185</v>
      </c>
      <c r="F60" s="50">
        <f>E60/D60</f>
        <v>0.81461911052399827</v>
      </c>
      <c r="G60" s="50">
        <f>E60/E7</f>
        <v>2.1290111721299779E-3</v>
      </c>
      <c r="H60" s="51">
        <f>E60-D60</f>
        <v>-42.099999999999994</v>
      </c>
      <c r="I60" s="52">
        <f>E60/D60-100%</f>
        <v>-0.18538088947600173</v>
      </c>
    </row>
    <row r="61" spans="1:9" ht="45" x14ac:dyDescent="0.25">
      <c r="A61" s="70" t="s">
        <v>125</v>
      </c>
      <c r="B61" s="47" t="s">
        <v>126</v>
      </c>
      <c r="C61" s="67">
        <v>155.19999999999999</v>
      </c>
      <c r="D61" s="68">
        <v>155.19999999999999</v>
      </c>
      <c r="E61" s="68">
        <v>155.19999999999999</v>
      </c>
      <c r="F61" s="50">
        <f t="shared" si="0"/>
        <v>1</v>
      </c>
      <c r="G61" s="50">
        <f>E61/E7</f>
        <v>1.7860677508895813E-3</v>
      </c>
      <c r="H61" s="51">
        <f t="shared" si="2"/>
        <v>0</v>
      </c>
      <c r="I61" s="52">
        <f t="shared" si="1"/>
        <v>0</v>
      </c>
    </row>
    <row r="62" spans="1:9" ht="61.5" customHeight="1" x14ac:dyDescent="0.25">
      <c r="A62" s="70" t="s">
        <v>163</v>
      </c>
      <c r="B62" s="47" t="s">
        <v>164</v>
      </c>
      <c r="C62" s="67">
        <v>0</v>
      </c>
      <c r="D62" s="68">
        <v>544</v>
      </c>
      <c r="E62" s="68">
        <v>544</v>
      </c>
      <c r="F62" s="50">
        <f>E62/D62</f>
        <v>1</v>
      </c>
      <c r="G62" s="50">
        <f>E62/E7</f>
        <v>6.2604436629119346E-3</v>
      </c>
      <c r="H62" s="51">
        <f>E62-D62</f>
        <v>0</v>
      </c>
      <c r="I62" s="52">
        <f>E62/D62-100%</f>
        <v>0</v>
      </c>
    </row>
  </sheetData>
  <mergeCells count="11">
    <mergeCell ref="G5:G6"/>
    <mergeCell ref="H5:I5"/>
    <mergeCell ref="F5:F6"/>
    <mergeCell ref="A5:A6"/>
    <mergeCell ref="G2:I2"/>
    <mergeCell ref="B3:I3"/>
    <mergeCell ref="H4:I4"/>
    <mergeCell ref="B5:B6"/>
    <mergeCell ref="C5:C6"/>
    <mergeCell ref="D5:D6"/>
    <mergeCell ref="E5:E6"/>
  </mergeCells>
  <phoneticPr fontId="7" type="noConversion"/>
  <pageMargins left="1.1023622047244095" right="0.51181102362204722" top="0.74803149606299213" bottom="0.55118110236220474" header="0.31496062992125984" footer="0.31496062992125984"/>
  <pageSetup paperSize="9" scale="65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selection activeCell="H18" sqref="H18"/>
    </sheetView>
  </sheetViews>
  <sheetFormatPr defaultRowHeight="15" x14ac:dyDescent="0.25"/>
  <cols>
    <col min="1" max="1" width="39" customWidth="1"/>
    <col min="2" max="2" width="17.42578125" customWidth="1"/>
    <col min="3" max="3" width="16.85546875" customWidth="1"/>
    <col min="4" max="5" width="13.5703125" customWidth="1"/>
    <col min="6" max="6" width="15" customWidth="1"/>
    <col min="7" max="7" width="14.7109375" customWidth="1"/>
    <col min="8" max="8" width="15.28515625" customWidth="1"/>
  </cols>
  <sheetData>
    <row r="1" spans="1:8" ht="72" customHeight="1" x14ac:dyDescent="0.25">
      <c r="F1" s="136" t="s">
        <v>169</v>
      </c>
      <c r="G1" s="136"/>
      <c r="H1" s="136"/>
    </row>
    <row r="2" spans="1:8" x14ac:dyDescent="0.25">
      <c r="A2" s="138" t="s">
        <v>57</v>
      </c>
      <c r="B2" s="138"/>
      <c r="C2" s="138"/>
      <c r="D2" s="138"/>
      <c r="E2" s="138"/>
      <c r="F2" s="138"/>
      <c r="G2" s="138"/>
      <c r="H2" s="138"/>
    </row>
    <row r="3" spans="1:8" ht="20.25" customHeight="1" thickBot="1" x14ac:dyDescent="0.3">
      <c r="A3" s="29"/>
      <c r="B3" s="29"/>
      <c r="C3" s="29"/>
      <c r="D3" s="35"/>
      <c r="E3" s="35"/>
      <c r="F3" s="29"/>
      <c r="G3" s="154" t="s">
        <v>58</v>
      </c>
      <c r="H3" s="154"/>
    </row>
    <row r="4" spans="1:8" ht="63" customHeight="1" x14ac:dyDescent="0.25">
      <c r="A4" s="158" t="s">
        <v>59</v>
      </c>
      <c r="B4" s="160" t="s">
        <v>170</v>
      </c>
      <c r="C4" s="140" t="s">
        <v>171</v>
      </c>
      <c r="D4" s="140" t="s">
        <v>24</v>
      </c>
      <c r="E4" s="155" t="s">
        <v>147</v>
      </c>
      <c r="F4" s="153" t="s">
        <v>43</v>
      </c>
      <c r="G4" s="140" t="s">
        <v>3</v>
      </c>
      <c r="H4" s="140"/>
    </row>
    <row r="5" spans="1:8" ht="51" customHeight="1" x14ac:dyDescent="0.25">
      <c r="A5" s="159"/>
      <c r="B5" s="142"/>
      <c r="C5" s="141"/>
      <c r="D5" s="141"/>
      <c r="E5" s="140"/>
      <c r="F5" s="140"/>
      <c r="G5" s="1" t="s">
        <v>4</v>
      </c>
      <c r="H5" s="1" t="s">
        <v>153</v>
      </c>
    </row>
    <row r="6" spans="1:8" x14ac:dyDescent="0.25">
      <c r="A6" s="39" t="s">
        <v>0</v>
      </c>
      <c r="B6" s="40">
        <f>SUM(B8:B19)</f>
        <v>51340</v>
      </c>
      <c r="C6" s="40">
        <f>SUM(C8:C19)</f>
        <v>91091.1</v>
      </c>
      <c r="D6" s="40">
        <f>SUM(D8:D19)</f>
        <v>86894.799999999988</v>
      </c>
      <c r="E6" s="40">
        <f>D6/C6*100</f>
        <v>95.393293087908688</v>
      </c>
      <c r="F6" s="41">
        <f>D6/D6</f>
        <v>1</v>
      </c>
      <c r="G6" s="42">
        <f t="shared" ref="G6:G19" si="0">D6-C6</f>
        <v>-4196.3000000000175</v>
      </c>
      <c r="H6" s="43">
        <f>D6/C6-100%</f>
        <v>-4.6067069120913184E-2</v>
      </c>
    </row>
    <row r="7" spans="1:8" x14ac:dyDescent="0.25">
      <c r="A7" s="33" t="s">
        <v>1</v>
      </c>
      <c r="B7" s="34"/>
      <c r="C7" s="34"/>
      <c r="D7" s="34"/>
      <c r="E7" s="40"/>
      <c r="F7" s="41"/>
      <c r="G7" s="42">
        <f t="shared" si="0"/>
        <v>0</v>
      </c>
      <c r="H7" s="43" t="s">
        <v>26</v>
      </c>
    </row>
    <row r="8" spans="1:8" ht="31.5" x14ac:dyDescent="0.25">
      <c r="A8" s="57" t="s">
        <v>154</v>
      </c>
      <c r="B8" s="34">
        <v>0</v>
      </c>
      <c r="C8" s="34">
        <v>0</v>
      </c>
      <c r="D8" s="34">
        <v>0</v>
      </c>
      <c r="E8" s="40">
        <v>0</v>
      </c>
      <c r="F8" s="50">
        <v>0</v>
      </c>
      <c r="G8" s="42">
        <v>0</v>
      </c>
      <c r="H8" s="52">
        <v>0</v>
      </c>
    </row>
    <row r="9" spans="1:8" ht="15.75" x14ac:dyDescent="0.25">
      <c r="A9" s="57" t="s">
        <v>172</v>
      </c>
      <c r="B9" s="34">
        <v>0</v>
      </c>
      <c r="C9" s="34">
        <v>6077.1</v>
      </c>
      <c r="D9" s="34">
        <v>5582</v>
      </c>
      <c r="E9" s="53">
        <f>D9/C9*100</f>
        <v>91.853022000625302</v>
      </c>
      <c r="F9" s="50">
        <f>D9/D6</f>
        <v>6.4238596555835345E-2</v>
      </c>
      <c r="G9" s="51">
        <f>D9-C9</f>
        <v>-495.10000000000036</v>
      </c>
      <c r="H9" s="52">
        <f>D9/C9-100%</f>
        <v>-8.1469779993747049E-2</v>
      </c>
    </row>
    <row r="10" spans="1:8" ht="27" customHeight="1" x14ac:dyDescent="0.25">
      <c r="A10" s="30" t="s">
        <v>60</v>
      </c>
      <c r="B10" s="28">
        <v>2968</v>
      </c>
      <c r="C10" s="37">
        <v>3033.2</v>
      </c>
      <c r="D10" s="28">
        <v>2427.6</v>
      </c>
      <c r="E10" s="53">
        <f t="shared" ref="E10:E19" si="1">D10/C10*100</f>
        <v>80.034287221416321</v>
      </c>
      <c r="F10" s="50">
        <f>D10/D6</f>
        <v>2.7937229845744514E-2</v>
      </c>
      <c r="G10" s="51">
        <f t="shared" si="0"/>
        <v>-605.59999999999991</v>
      </c>
      <c r="H10" s="52">
        <f t="shared" ref="H10:H19" si="2">D10/C10-100%</f>
        <v>-0.19965712778583677</v>
      </c>
    </row>
    <row r="11" spans="1:8" ht="45" customHeight="1" x14ac:dyDescent="0.25">
      <c r="A11" s="31" t="s">
        <v>61</v>
      </c>
      <c r="B11" s="32">
        <v>6893.2</v>
      </c>
      <c r="C11" s="32">
        <v>6081.2</v>
      </c>
      <c r="D11" s="32">
        <v>4074.2</v>
      </c>
      <c r="E11" s="53">
        <f t="shared" si="1"/>
        <v>66.996645398934419</v>
      </c>
      <c r="F11" s="50">
        <f>D11/D6</f>
        <v>4.6886580094551114E-2</v>
      </c>
      <c r="G11" s="51">
        <f t="shared" si="0"/>
        <v>-2007</v>
      </c>
      <c r="H11" s="52">
        <f t="shared" si="2"/>
        <v>-0.33003354601065582</v>
      </c>
    </row>
    <row r="12" spans="1:8" ht="42.75" customHeight="1" x14ac:dyDescent="0.25">
      <c r="A12" s="31" t="s">
        <v>62</v>
      </c>
      <c r="B12" s="32">
        <v>363.8</v>
      </c>
      <c r="C12" s="32">
        <v>447.7</v>
      </c>
      <c r="D12" s="32">
        <v>399</v>
      </c>
      <c r="E12" s="53">
        <v>0</v>
      </c>
      <c r="F12" s="50">
        <f>D12/D6</f>
        <v>4.5917592307019531E-3</v>
      </c>
      <c r="G12" s="51">
        <f t="shared" si="0"/>
        <v>-48.699999999999989</v>
      </c>
      <c r="H12" s="52">
        <v>0</v>
      </c>
    </row>
    <row r="13" spans="1:8" ht="42.75" customHeight="1" x14ac:dyDescent="0.25">
      <c r="A13" s="38" t="s">
        <v>66</v>
      </c>
      <c r="B13" s="32">
        <v>424.2</v>
      </c>
      <c r="C13" s="32">
        <v>17988.2</v>
      </c>
      <c r="D13" s="32">
        <v>17988.2</v>
      </c>
      <c r="E13" s="53">
        <f t="shared" si="1"/>
        <v>100</v>
      </c>
      <c r="F13" s="50">
        <f>D13/D6</f>
        <v>0.20701123657572149</v>
      </c>
      <c r="G13" s="51">
        <f t="shared" si="0"/>
        <v>0</v>
      </c>
      <c r="H13" s="52">
        <f t="shared" si="2"/>
        <v>0</v>
      </c>
    </row>
    <row r="14" spans="1:8" ht="49.5" customHeight="1" x14ac:dyDescent="0.25">
      <c r="A14" s="31" t="s">
        <v>63</v>
      </c>
      <c r="B14" s="32">
        <v>300</v>
      </c>
      <c r="C14" s="73">
        <v>938.1</v>
      </c>
      <c r="D14" s="32">
        <v>935.4</v>
      </c>
      <c r="E14" s="53">
        <f t="shared" si="1"/>
        <v>99.712184202110649</v>
      </c>
      <c r="F14" s="50">
        <f>D14/D6</f>
        <v>1.0764740813029089E-2</v>
      </c>
      <c r="G14" s="51">
        <f t="shared" si="0"/>
        <v>-2.7000000000000455</v>
      </c>
      <c r="H14" s="52">
        <f t="shared" si="2"/>
        <v>-2.8781579788935696E-3</v>
      </c>
    </row>
    <row r="15" spans="1:8" ht="31.5" hidden="1" x14ac:dyDescent="0.25">
      <c r="A15" s="31" t="s">
        <v>67</v>
      </c>
      <c r="B15" s="32"/>
      <c r="C15" s="32"/>
      <c r="D15" s="32"/>
      <c r="E15" s="53" t="e">
        <f t="shared" si="1"/>
        <v>#DIV/0!</v>
      </c>
      <c r="F15" s="50" t="e">
        <f>D15/D15</f>
        <v>#DIV/0!</v>
      </c>
      <c r="G15" s="51">
        <f t="shared" si="0"/>
        <v>0</v>
      </c>
      <c r="H15" s="52" t="e">
        <f t="shared" si="2"/>
        <v>#DIV/0!</v>
      </c>
    </row>
    <row r="16" spans="1:8" ht="31.5" x14ac:dyDescent="0.25">
      <c r="A16" s="31" t="s">
        <v>67</v>
      </c>
      <c r="B16" s="32">
        <v>167.1</v>
      </c>
      <c r="C16" s="32">
        <v>227.1</v>
      </c>
      <c r="D16" s="32">
        <v>185</v>
      </c>
      <c r="E16" s="53">
        <f>D16/C16*100</f>
        <v>81.461911052399827</v>
      </c>
      <c r="F16" s="50">
        <f>D16/D6</f>
        <v>2.1290111721299783E-3</v>
      </c>
      <c r="G16" s="51">
        <f>D16-C16</f>
        <v>-42.099999999999994</v>
      </c>
      <c r="H16" s="52">
        <f>D16/C16-100%</f>
        <v>-0.18538088947600173</v>
      </c>
    </row>
    <row r="17" spans="1:8" ht="47.25" x14ac:dyDescent="0.25">
      <c r="A17" s="31" t="s">
        <v>173</v>
      </c>
      <c r="B17" s="32">
        <v>0</v>
      </c>
      <c r="C17" s="32">
        <v>282.89999999999998</v>
      </c>
      <c r="D17" s="32">
        <v>280.3</v>
      </c>
      <c r="E17" s="53">
        <f>D17/C17*100</f>
        <v>99.080947331212457</v>
      </c>
      <c r="F17" s="50">
        <f>D17/D6</f>
        <v>3.2257396299893671E-3</v>
      </c>
      <c r="G17" s="51">
        <f>D17-C17</f>
        <v>-2.5999999999999659</v>
      </c>
      <c r="H17" s="52">
        <f>D17/C17-100%</f>
        <v>-9.1905266878754555E-3</v>
      </c>
    </row>
    <row r="18" spans="1:8" ht="54" customHeight="1" x14ac:dyDescent="0.25">
      <c r="A18" s="31" t="s">
        <v>64</v>
      </c>
      <c r="B18" s="32">
        <v>19771.400000000001</v>
      </c>
      <c r="C18" s="32">
        <v>33734.300000000003</v>
      </c>
      <c r="D18" s="32">
        <v>32972.5</v>
      </c>
      <c r="E18" s="53">
        <f t="shared" si="1"/>
        <v>97.74176431703043</v>
      </c>
      <c r="F18" s="50">
        <f>D18/D6</f>
        <v>0.37945308580030113</v>
      </c>
      <c r="G18" s="51">
        <f t="shared" si="0"/>
        <v>-761.80000000000291</v>
      </c>
      <c r="H18" s="52">
        <f t="shared" si="2"/>
        <v>-2.2582356829695671E-2</v>
      </c>
    </row>
    <row r="19" spans="1:8" ht="54.75" customHeight="1" x14ac:dyDescent="0.25">
      <c r="A19" s="31" t="s">
        <v>65</v>
      </c>
      <c r="B19" s="32">
        <v>20452.3</v>
      </c>
      <c r="C19" s="32">
        <v>22281.3</v>
      </c>
      <c r="D19" s="32">
        <v>22050.6</v>
      </c>
      <c r="E19" s="53">
        <f t="shared" si="1"/>
        <v>98.964602603977326</v>
      </c>
      <c r="F19" s="50">
        <f>D19/D6</f>
        <v>0.25376202028199618</v>
      </c>
      <c r="G19" s="51">
        <f t="shared" si="0"/>
        <v>-230.70000000000073</v>
      </c>
      <c r="H19" s="52">
        <f t="shared" si="2"/>
        <v>-1.0353973960226748E-2</v>
      </c>
    </row>
    <row r="23" spans="1:8" x14ac:dyDescent="0.25">
      <c r="A23" s="36"/>
      <c r="B23" s="36"/>
      <c r="C23" s="36"/>
      <c r="D23" s="36"/>
      <c r="E23" s="36"/>
      <c r="F23" s="36"/>
      <c r="G23" s="36"/>
      <c r="H23" s="36"/>
    </row>
  </sheetData>
  <mergeCells count="10">
    <mergeCell ref="F1:H1"/>
    <mergeCell ref="A2:H2"/>
    <mergeCell ref="G3:H3"/>
    <mergeCell ref="A4:A5"/>
    <mergeCell ref="B4:B5"/>
    <mergeCell ref="C4:C5"/>
    <mergeCell ref="D4:D5"/>
    <mergeCell ref="F4:F5"/>
    <mergeCell ref="G4:H4"/>
    <mergeCell ref="E4:E5"/>
  </mergeCells>
  <phoneticPr fontId="7" type="noConversion"/>
  <pageMargins left="0.9055118110236221" right="0.70866141732283472" top="0.9448818897637796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osmolovskayaev</dc:creator>
  <cp:lastModifiedBy>Грабарчук Елена Николаевна</cp:lastModifiedBy>
  <cp:lastPrinted>2022-02-17T14:18:18Z</cp:lastPrinted>
  <dcterms:created xsi:type="dcterms:W3CDTF">2013-01-22T05:32:31Z</dcterms:created>
  <dcterms:modified xsi:type="dcterms:W3CDTF">2022-02-17T14:36:09Z</dcterms:modified>
</cp:coreProperties>
</file>